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10 в Министерство\папка4. Обоснование стоимости проектов\O_1.1.3-4+\"/>
    </mc:Choice>
  </mc:AlternateContent>
  <xr:revisionPtr revIDLastSave="0" documentId="13_ncr:1_{4F410459-5065-4E75-B96A-9CB1668B4A30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сводка затрат" sheetId="4" r:id="rId1"/>
    <sheet name="ССРСС по Методике 2020 (РИМ)" sheetId="1" r:id="rId2"/>
    <sheet name="Цена МАТ и ОБ по ТКП" sheetId="5" r:id="rId3"/>
    <sheet name="ИЦИ" sheetId="6" r:id="rId4"/>
    <sheet name="ЛС 02-01-01" sheetId="2" r:id="rId5"/>
    <sheet name="ЛС 09-02-01" sheetId="3" r:id="rId6"/>
  </sheets>
  <externalReferences>
    <externalReference r:id="rId7"/>
  </externalReferences>
  <definedNames>
    <definedName name="_xlnm._FilterDatabase" localSheetId="3" hidden="1">ИЦИ!$A$3:$H$6</definedName>
    <definedName name="_xlnm.Print_Titles" localSheetId="4">'ЛС 02-01-01'!$28:$28</definedName>
    <definedName name="_xlnm.Print_Titles" localSheetId="5">'ЛС 09-02-01'!$26:$26</definedName>
    <definedName name="_xlnm.Print_Titles" localSheetId="1">'ССРСС по Методике 2020 (РИМ)'!$24:$24</definedName>
    <definedName name="Здания_КРУЭ__ЗРУ__укомплектованных_оборудованием" localSheetId="3">[1]Таблица!$B$694:$B$697</definedName>
    <definedName name="Здания_КРУЭ__ЗРУ__укомплектованных_оборудованием" localSheetId="0">[1]Таблица!$B$694:$B$697</definedName>
    <definedName name="Здания_КРУЭ__ЗРУ__укомплектованных_оборудованием" localSheetId="2">[1]Таблица!$B$694:$B$697</definedName>
    <definedName name="Здания_КРУЭ__ЗРУ__укомплектованных_оборудованием">#REF!</definedName>
    <definedName name="_xlnm.Print_Area" localSheetId="4">'ЛС 02-01-01'!$A$1:$P$76</definedName>
    <definedName name="_xlnm.Print_Area" localSheetId="5">'ЛС 09-02-01'!$A$1:$P$56</definedName>
    <definedName name="_xlnm.Print_Area" localSheetId="1">'ССРСС по Методике 2020 (РИМ)'!$A$1:$H$58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6" l="1"/>
  <c r="D5" i="6"/>
  <c r="H5" i="5"/>
  <c r="H4" i="5"/>
  <c r="H6" i="5" s="1"/>
  <c r="G6" i="6" l="1"/>
  <c r="G5" i="6"/>
  <c r="I9" i="4" l="1"/>
  <c r="C25" i="4"/>
  <c r="C24" i="4"/>
  <c r="C20" i="4"/>
  <c r="C23" i="4"/>
  <c r="K5" i="4" s="1"/>
  <c r="C22" i="4"/>
  <c r="J5" i="4" s="1"/>
  <c r="C21" i="4"/>
  <c r="I5" i="4" s="1"/>
  <c r="J9" i="4" l="1"/>
  <c r="K9" i="4"/>
  <c r="K26" i="4"/>
  <c r="J26" i="4"/>
  <c r="H26" i="4"/>
  <c r="K25" i="4"/>
  <c r="J25" i="4"/>
  <c r="I25" i="4"/>
  <c r="H25" i="4"/>
  <c r="K24" i="4"/>
  <c r="J24" i="4"/>
  <c r="I24" i="4"/>
  <c r="H24" i="4"/>
  <c r="K23" i="4"/>
  <c r="J23" i="4"/>
  <c r="I23" i="4"/>
  <c r="H23" i="4"/>
  <c r="K22" i="4"/>
  <c r="J22" i="4"/>
  <c r="I22" i="4"/>
  <c r="H22" i="4"/>
  <c r="K19" i="4"/>
  <c r="J19" i="4"/>
  <c r="H19" i="4"/>
  <c r="K18" i="4"/>
  <c r="J18" i="4"/>
  <c r="I18" i="4"/>
  <c r="H18" i="4"/>
  <c r="K17" i="4"/>
  <c r="J17" i="4"/>
  <c r="I17" i="4"/>
  <c r="H17" i="4"/>
  <c r="K16" i="4"/>
  <c r="J16" i="4"/>
  <c r="I16" i="4"/>
  <c r="H16" i="4"/>
  <c r="K15" i="4"/>
  <c r="J15" i="4"/>
  <c r="J20" i="4" s="1"/>
  <c r="J29" i="4" s="1"/>
  <c r="I15" i="4"/>
  <c r="H15" i="4"/>
  <c r="K13" i="4"/>
  <c r="J13" i="4"/>
  <c r="H13" i="4"/>
  <c r="L11" i="4"/>
  <c r="L18" i="4" s="1"/>
  <c r="L10" i="4"/>
  <c r="L17" i="4" s="1"/>
  <c r="L9" i="4"/>
  <c r="L16" i="4" s="1"/>
  <c r="L8" i="4"/>
  <c r="L15" i="4" s="1"/>
  <c r="H6" i="4"/>
  <c r="J6" i="4"/>
  <c r="L22" i="4" l="1"/>
  <c r="L24" i="4"/>
  <c r="L25" i="4"/>
  <c r="L23" i="4"/>
  <c r="J27" i="4"/>
  <c r="J30" i="4" s="1"/>
  <c r="H20" i="4"/>
  <c r="H29" i="4" s="1"/>
  <c r="K27" i="4"/>
  <c r="K30" i="4" s="1"/>
  <c r="K20" i="4"/>
  <c r="K29" i="4" s="1"/>
  <c r="I19" i="4"/>
  <c r="I20" i="4" s="1"/>
  <c r="I29" i="4" s="1"/>
  <c r="L12" i="4"/>
  <c r="L19" i="4" s="1"/>
  <c r="L20" i="4" s="1"/>
  <c r="L29" i="4" s="1"/>
  <c r="I13" i="4"/>
  <c r="I26" i="4"/>
  <c r="L26" i="4" s="1"/>
  <c r="L27" i="4" s="1"/>
  <c r="L5" i="4"/>
  <c r="K6" i="4"/>
  <c r="H27" i="4"/>
  <c r="H30" i="4" s="1"/>
  <c r="I6" i="4"/>
  <c r="L6" i="4" l="1"/>
  <c r="I27" i="4"/>
  <c r="I30" i="4" s="1"/>
  <c r="L30" i="4" s="1"/>
  <c r="C26" i="4" s="1"/>
  <c r="L13" i="4"/>
  <c r="D26" i="4" l="1"/>
  <c r="C6" i="4"/>
</calcChain>
</file>

<file path=xl/sharedStrings.xml><?xml version="1.0" encoding="utf-8"?>
<sst xmlns="http://schemas.openxmlformats.org/spreadsheetml/2006/main" count="711" uniqueCount="341">
  <si>
    <t>Приложение № 6</t>
  </si>
  <si>
    <t>Утверждено приказом № 421 от 4 августа 2020 г. Минстроя РФ в редакции приказа № 557 от 7 июля 2022 г.</t>
  </si>
  <si>
    <t>Заказчик</t>
  </si>
  <si>
    <t xml:space="preserve"> </t>
  </si>
  <si>
    <t/>
  </si>
  <si>
    <t>(наименование организации)</t>
  </si>
  <si>
    <t>Сводный сметный расчет сметной стоимостью 2 671,002 тыс. руб.</t>
  </si>
  <si>
    <t>(ссылка на документ об утверждении)</t>
  </si>
  <si>
    <t>О_ 1.1.3-4 Реконструкция электрических сетей  0,4-10(6)кВ в п. Пионерский  Чунского района, ул.Целинная (замена КТПН 0,4МВА на 0,63МВА без увеличения ранее присоединенной максимальной мощности)</t>
  </si>
  <si>
    <t>(наименование стройки)</t>
  </si>
  <si>
    <t>Составлен в текущем уровне цен II квартал 2026 года</t>
  </si>
  <si>
    <t>№ п/п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</si>
  <si>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</si>
  <si>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</si>
  <si>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</si>
  <si>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</si>
  <si>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</si>
  <si>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</si>
  <si>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</si>
  <si>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</si>
  <si>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2. Основные объекты строительства</t>
  </si>
  <si>
    <t>1</t>
  </si>
  <si>
    <t>02-01 СМР КТПН-630кВА</t>
  </si>
  <si>
    <t>Итого по Главе 2. "Основные объекты строительства"</t>
  </si>
  <si>
    <t>Итого по Главам 1-2</t>
  </si>
  <si>
    <t>Глава 9. Прочие работы и затраты</t>
  </si>
  <si>
    <t>2</t>
  </si>
  <si>
    <t>09-02 ПНР КТПН-630кВА</t>
  </si>
  <si>
    <t>Итого по Главе 9. "Прочие работы и затраты"</t>
  </si>
  <si>
    <t>Итого по Главам 1-9</t>
  </si>
  <si>
    <t>Непредвиденные затраты</t>
  </si>
  <si>
    <t>Итого с учетом "Непредвиденные затраты"</t>
  </si>
  <si>
    <t>Прогнозный индекс-дефлятор</t>
  </si>
  <si>
    <t>Итого с учетом "Прогнозный индекс-дефлятор"</t>
  </si>
  <si>
    <t>Налоги и обязательные платежи</t>
  </si>
  <si>
    <t>3</t>
  </si>
  <si>
    <t>№ 303-ФЗ от 3.08.2018</t>
  </si>
  <si>
    <t>НДС-20%</t>
  </si>
  <si>
    <t>Итого "Налоги и обязательные платежи"</t>
  </si>
  <si>
    <t>Всего по сводному расчету</t>
  </si>
  <si>
    <t>в том числе:</t>
  </si>
  <si>
    <t>ОТ</t>
  </si>
  <si>
    <t>ЭМ</t>
  </si>
  <si>
    <t>ОТм</t>
  </si>
  <si>
    <t>М</t>
  </si>
  <si>
    <t>НР</t>
  </si>
  <si>
    <t>СП</t>
  </si>
  <si>
    <t>оборудование</t>
  </si>
  <si>
    <t>прочие затраты</t>
  </si>
  <si>
    <t xml:space="preserve">Руководитель проектной организации </t>
  </si>
  <si>
    <t>[подпись (инициалы, фамилия)]</t>
  </si>
  <si>
    <t>Главный инженер проекта</t>
  </si>
  <si>
    <t xml:space="preserve">Начальник </t>
  </si>
  <si>
    <t>[должность, подпись (инициалы, фамилия)]</t>
  </si>
  <si>
    <t xml:space="preserve">  ВСЕГО по смете</t>
  </si>
  <si>
    <t xml:space="preserve">     Итого сметная прибыль (справочно)</t>
  </si>
  <si>
    <t xml:space="preserve">     Итого накладные расходы (справочно)</t>
  </si>
  <si>
    <t xml:space="preserve">     Итого ФОТ (справочно)</t>
  </si>
  <si>
    <t xml:space="preserve">     Оборудование</t>
  </si>
  <si>
    <t xml:space="preserve">     Монтажные работы</t>
  </si>
  <si>
    <t xml:space="preserve">     Строительные работы</t>
  </si>
  <si>
    <t xml:space="preserve">     Итого прямые затраты (справочно)</t>
  </si>
  <si>
    <t>Итоги по смете:</t>
  </si>
  <si>
    <t>Итого по разделу 5 Устройство маслоприемника</t>
  </si>
  <si>
    <t>Щебень из гравия для строительных работ М 800, фракция 20-40 мм</t>
  </si>
  <si>
    <t>м3</t>
  </si>
  <si>
    <t>ФСБЦ-02.2.05.04-2234</t>
  </si>
  <si>
    <t>28</t>
  </si>
  <si>
    <t>Засыпка пазух котлованов спецсооружений дренирующим песком</t>
  </si>
  <si>
    <t>10 м3</t>
  </si>
  <si>
    <t>ГЭСН01-02-033-01
применительно</t>
  </si>
  <si>
    <t>27</t>
  </si>
  <si>
    <t>Раздел 5. Устройство маслоприемника</t>
  </si>
  <si>
    <t>Итого по разделу 4 Устройство ограждения</t>
  </si>
  <si>
    <t>Калитка сетчатая для секции заграждения в комплекте со стойкой, створкой, элементами крепления и врезным замком, покрытие цинк-порошковая эмаль, ширина калитки 1000 мм, высота калитки 1730 мм</t>
  </si>
  <si>
    <t>компл</t>
  </si>
  <si>
    <t>ФСБЦ-08.1.06.05-0052</t>
  </si>
  <si>
    <t>26</t>
  </si>
  <si>
    <t>Устройство калиток: без установки столбов при металлических оградах и оградах из панелей</t>
  </si>
  <si>
    <t>100 шт</t>
  </si>
  <si>
    <t>ГЭСН07-01-055-09</t>
  </si>
  <si>
    <t>25</t>
  </si>
  <si>
    <t>Панель ограждения из плетеной оцинкованной сетки, размер ячейки 50х50 мм, диаметр проволоки 3 мм, по периметру сетки уголок размерами 40х40х4 мм, длина панели 2500 мм, высота панели 2030 мм</t>
  </si>
  <si>
    <t>м2</t>
  </si>
  <si>
    <t>ФСБЦ-08.1.06.03-0040</t>
  </si>
  <si>
    <t>24</t>
  </si>
  <si>
    <t>Устройство заграждений из готовых металлических решетчатых панелей: высотой до 2 м</t>
  </si>
  <si>
    <t>10 шт</t>
  </si>
  <si>
    <t>ГЭСН09-08-002-05</t>
  </si>
  <si>
    <t>23</t>
  </si>
  <si>
    <t>Засыпка вручную траншей, пазух котлованов и ям, группа грунтов: 2</t>
  </si>
  <si>
    <t>100 м3</t>
  </si>
  <si>
    <t>ГЭСН01-02-061-02</t>
  </si>
  <si>
    <t>22</t>
  </si>
  <si>
    <t>Столб металлический оцинкованный для ограждений, толщина стенки 2,0 мм, размеры 60х60 мм, высота 3500 мм</t>
  </si>
  <si>
    <t>шт</t>
  </si>
  <si>
    <t>ФСБЦ-08.1.06.01-0079</t>
  </si>
  <si>
    <t>21</t>
  </si>
  <si>
    <t>Установка металлических столбов высотой до 4 м: на подготовленный бетонный фундамент</t>
  </si>
  <si>
    <t>ГЭСН09-08-001-03</t>
  </si>
  <si>
    <t>20</t>
  </si>
  <si>
    <t>Детали закладные и накладные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</t>
  </si>
  <si>
    <t>т</t>
  </si>
  <si>
    <t>ФСБЦ-08.4.01.02-0013</t>
  </si>
  <si>
    <t>19</t>
  </si>
  <si>
    <t>Установка закладных деталей весом: свыше 4 до 20 кг</t>
  </si>
  <si>
    <t>ГЭСН06-03-004-12</t>
  </si>
  <si>
    <t>18</t>
  </si>
  <si>
    <t>Устройство бетонных фундаментов общего назначения под колонны объемом: до 3 м3</t>
  </si>
  <si>
    <t>ГЭСН06-01-001-02</t>
  </si>
  <si>
    <t>17</t>
  </si>
  <si>
    <t>Бурение ям глубиной до 2 м бурильно-крановыми машинами: на автомобиле, группа грунтов 2</t>
  </si>
  <si>
    <t>ГЭСН01-02-031-04</t>
  </si>
  <si>
    <t>16</t>
  </si>
  <si>
    <t>Раздел 4. Устройство ограждения</t>
  </si>
  <si>
    <t>Итого по разделу 3 КТПН-630/6/0,4кВ</t>
  </si>
  <si>
    <t>Разрядник трехфазный напряжением: до 10 кВ</t>
  </si>
  <si>
    <t>ГЭСНм08-01-066-01
ограничитель</t>
  </si>
  <si>
    <t>15</t>
  </si>
  <si>
    <t>Замок</t>
  </si>
  <si>
    <t>01.7.04.04-1006</t>
  </si>
  <si>
    <t>14</t>
  </si>
  <si>
    <t>Трансформаторная подстанция КТПН-630кВА</t>
  </si>
  <si>
    <t>ТЦ_89.1.62.05_38_3811067234_18.06.2025_02_5.1</t>
  </si>
  <si>
    <t>13
О</t>
  </si>
  <si>
    <t>Трансформатор ТМГ-630кВА</t>
  </si>
  <si>
    <t>ТЦ_89.1.62.05_38_3811067234_18.06.2025_02_3</t>
  </si>
  <si>
    <t>12
О</t>
  </si>
  <si>
    <t>Трансформатор силовой, автотрансформатор или масляный реактор, масса: до 3 т</t>
  </si>
  <si>
    <t>ГЭСНм08-01-062-02</t>
  </si>
  <si>
    <t>11</t>
  </si>
  <si>
    <t>Установка оборудования для комплектных трансформаторных подстанций киоскового типа: тупиковых подстанций с воздушными вводами</t>
  </si>
  <si>
    <t>ГЭСН33-04-029-06</t>
  </si>
  <si>
    <t>10</t>
  </si>
  <si>
    <t>Раздел 3. КТПН-630/6/0,4кВ</t>
  </si>
  <si>
    <t>Итого по разделу 2 Подготовительные работы</t>
  </si>
  <si>
    <t>Щебень из плотных горных пород для строительных работ М 600, фракция 20-40 мм</t>
  </si>
  <si>
    <t>ФСБЦ-02.2.05.04-2088</t>
  </si>
  <si>
    <t>9</t>
  </si>
  <si>
    <t>Устройство подстилающих и выравнивающих слоев оснований: из щебня</t>
  </si>
  <si>
    <t>ГЭСН27-04-001-04</t>
  </si>
  <si>
    <t>8</t>
  </si>
  <si>
    <t>Песок природный для строительных работ II класс, средний</t>
  </si>
  <si>
    <t>ФСБЦ-02.3.01.02-1118</t>
  </si>
  <si>
    <t>7</t>
  </si>
  <si>
    <t>Устройство подстилающих и выравнивающих слоев оснований: из песка</t>
  </si>
  <si>
    <t>ГЭСН27-04-001-01</t>
  </si>
  <si>
    <t>6</t>
  </si>
  <si>
    <t>Планировка площадей: механизированным способом, группа грунтов 2</t>
  </si>
  <si>
    <t>1000 м2</t>
  </si>
  <si>
    <t>ГЭСН01-02-027-02</t>
  </si>
  <si>
    <t>5</t>
  </si>
  <si>
    <t>Разработка грунта вручную в траншеях глубиной до 2 м без креплений с откосами, группа грунтов: 2 (доработка дна и стенок котлована)</t>
  </si>
  <si>
    <t>ГЭСН01-02-057-02</t>
  </si>
  <si>
    <t>4</t>
  </si>
  <si>
    <t>Разработка грунта в отвал экскаваторами, вместимость ковша 0,25 м3, группа грунтов: 3</t>
  </si>
  <si>
    <t>1000 м3</t>
  </si>
  <si>
    <t>ГЭСН01-01-010-42</t>
  </si>
  <si>
    <t>Раздел 2. Подготовительные работы</t>
  </si>
  <si>
    <t>Итого по разделу 1 Демонтажные работы. КТПН-630кВА</t>
  </si>
  <si>
    <t>Демонтаж оборудования для комплектных трансформаторных подстанций киоскового типа: тупиковых подстанций с воздушными вводами</t>
  </si>
  <si>
    <t>Раздел 1. Демонтажные работы. КТПН-630кВА</t>
  </si>
  <si>
    <t>Мат.</t>
  </si>
  <si>
    <t>З/пМех</t>
  </si>
  <si>
    <t>Эк.Маш</t>
  </si>
  <si>
    <t>Осн.З/п</t>
  </si>
  <si>
    <t>В том числе</t>
  </si>
  <si>
    <t>Всего</t>
  </si>
  <si>
    <t>на ед.</t>
  </si>
  <si>
    <t>Т/з мех. Всего</t>
  </si>
  <si>
    <t>Т/з осн.
раб.
Всего</t>
  </si>
  <si>
    <t>Сметная стоимость в текущих (прогнозных) ценах, руб.</t>
  </si>
  <si>
    <t>Количество</t>
  </si>
  <si>
    <t>Единица измерения</t>
  </si>
  <si>
    <t>Наименование работ и затрат</t>
  </si>
  <si>
    <t>4 кв. 2024г.</t>
  </si>
  <si>
    <t xml:space="preserve">Составлен(а) в текущих ценах по состоянию на </t>
  </si>
  <si>
    <t>чел.час</t>
  </si>
  <si>
    <t>Трудозатраты механизаторов</t>
  </si>
  <si>
    <t>Сметная трудоемкость</t>
  </si>
  <si>
    <t>тыс.руб.</t>
  </si>
  <si>
    <t>Средства на оплату труда</t>
  </si>
  <si>
    <t xml:space="preserve">   оборудования</t>
  </si>
  <si>
    <t xml:space="preserve">   монтажных работ</t>
  </si>
  <si>
    <t xml:space="preserve">   строительных работ</t>
  </si>
  <si>
    <t>Сметная стоимость</t>
  </si>
  <si>
    <t>дефектная ведомость</t>
  </si>
  <si>
    <t>Основание:</t>
  </si>
  <si>
    <t>(наименование работ и затрат, наименование объекта)</t>
  </si>
  <si>
    <t xml:space="preserve">на 02-01 СМР КТПН-630кВА, </t>
  </si>
  <si>
    <t>(локальная смета)</t>
  </si>
  <si>
    <t>ЛОКАЛЬНЫЙ РЕСУРСНЫЙ СМЕТНЫЙ РАСЧЕТ № 02-01-01</t>
  </si>
  <si>
    <t>"____" ________________ 2025 года</t>
  </si>
  <si>
    <t>УТВЕРЖДАЮ:</t>
  </si>
  <si>
    <t>СОГЛАСОВАНО:</t>
  </si>
  <si>
    <t xml:space="preserve"> СМР КТПН-630кВА</t>
  </si>
  <si>
    <t xml:space="preserve">          ПНР "под нагрузкой"</t>
  </si>
  <si>
    <t xml:space="preserve">          ПНР "вхолостую"</t>
  </si>
  <si>
    <t xml:space="preserve">          Затраты труда рабочих</t>
  </si>
  <si>
    <t xml:space="preserve">     справочно:</t>
  </si>
  <si>
    <t xml:space="preserve">                    сметная прибыль</t>
  </si>
  <si>
    <t xml:space="preserve">                    накладные расходы</t>
  </si>
  <si>
    <t xml:space="preserve">                    оплата труда</t>
  </si>
  <si>
    <t xml:space="preserve">               в том числе:</t>
  </si>
  <si>
    <t xml:space="preserve">          Пусконаладочные работы</t>
  </si>
  <si>
    <t xml:space="preserve">     Прочие затраты</t>
  </si>
  <si>
    <t>Автоматизированная система управления I категории технической сложности с количеством каналов (Кобщ): за каждый канал свыше 2 до 9 добавлять к норме 02-01-001-01</t>
  </si>
  <si>
    <t>канал</t>
  </si>
  <si>
    <t>ГЭСНп02-01-001-02</t>
  </si>
  <si>
    <t>Автоматизированная система управления I категории технической сложности с количеством каналов (Кобщ): 2</t>
  </si>
  <si>
    <t>система</t>
  </si>
  <si>
    <t>ГЭСНп02-01-001-01</t>
  </si>
  <si>
    <t>Выключатель трехполюсный напряжением до 1 кВ с: электромагнитным, тепловым или комбинированным расцепителем, номинальный ток до 200 А</t>
  </si>
  <si>
    <t>ГЭСНп01-03-002-05</t>
  </si>
  <si>
    <t>Выключатель трехполюсный напряжением до 1 кВ с: электромагнитным, тепловым или комбинированным расцепителем, номинальный ток до 600 А</t>
  </si>
  <si>
    <t>ГЭСНп01-03-002-06</t>
  </si>
  <si>
    <t>Трансформатор силовой трехфазный масляный двухобмоточный напряжением: до 11 кВ, мощностью до 1,6 МВА</t>
  </si>
  <si>
    <t>ГЭСНп01-02-002-02</t>
  </si>
  <si>
    <t>Испытание трансформаторного масла: на пробой</t>
  </si>
  <si>
    <t>испытание</t>
  </si>
  <si>
    <t>ГЭСНп01-11-029-02</t>
  </si>
  <si>
    <t>Испытание аппарата коммутационного напряжением: до 35 кВ</t>
  </si>
  <si>
    <t>ГЭСНп01-12-021-02</t>
  </si>
  <si>
    <t>Измерение токов утечки: или пробивного напряжения разрядника</t>
  </si>
  <si>
    <t>измерение</t>
  </si>
  <si>
    <t>ГЭСНп01-11-027-01</t>
  </si>
  <si>
    <t>Измерение сопротивления растеканию тока: контура с диагональю до 20 м</t>
  </si>
  <si>
    <t>ГЭСНп01-11-010-02</t>
  </si>
  <si>
    <t>Проверка наличия цепи между заземлителями и заземленными элементами</t>
  </si>
  <si>
    <t>100 измерений</t>
  </si>
  <si>
    <t>ГЭСНп01-11-011-01</t>
  </si>
  <si>
    <t>Раздел 1. КТПН-630кВА</t>
  </si>
  <si>
    <t xml:space="preserve">   прочих</t>
  </si>
  <si>
    <t xml:space="preserve">на 09-02 ПНР КТПН-630кВА, </t>
  </si>
  <si>
    <t xml:space="preserve">ПНР КТПН-630кВА, </t>
  </si>
  <si>
    <t>ЛОКАЛЬНЫЙ РЕСУРСНЫЙ СМЕТНЫЙ РАСЧЕТ № 09-02-01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</si>
  <si>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</si>
  <si>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</si>
  <si>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</si>
  <si>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</si>
  <si>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</si>
  <si>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АО "БЭСК"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</si>
  <si>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</si>
  <si>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</si>
  <si>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</si>
  <si>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</si>
  <si>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</si>
  <si>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</si>
  <si>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</si>
  <si>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</si>
  <si>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</si>
  <si>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</si>
  <si>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</si>
  <si>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</si>
  <si>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</si>
  <si>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</si>
  <si>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4 кв. 2024 г.</t>
  </si>
  <si>
    <t>Стоимость выполнения работ в ценах 2027 года</t>
  </si>
  <si>
    <t>Стоимость выполнения работ в ценах 2028 года</t>
  </si>
  <si>
    <t>СВОДКА ЗАТРАТ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</si>
  <si>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</si>
  <si>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</si>
  <si>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</si>
  <si>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</si>
  <si>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</si>
  <si>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</si>
  <si>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</si>
  <si>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</si>
  <si>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</si>
  <si>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>Стоимость объекта в ценах года финансирования работ (с НДС)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</si>
  <si>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</si>
  <si>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</si>
  <si>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</si>
  <si>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</si>
  <si>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</si>
  <si>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</si>
  <si>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Итого (без НДС)</t>
  </si>
  <si>
    <t>Итого (с НДС)</t>
  </si>
  <si>
    <t>O_1.1.3-4 Реконструкция электрических сетей  0,4-10(6)кВ в п. Пионерский Чунского района, ул.Целинная (замена КТПН 0,4МВА на 0,63МВА без увеличения ранее присоединенной максимальной мощности)</t>
  </si>
  <si>
    <t>Составлен в текущем уровне цен 4 кв. 2024г</t>
  </si>
  <si>
    <t>"Утвержден" "___"______________________20__г</t>
  </si>
  <si>
    <t xml:space="preserve"> АО "БЭСК"</t>
  </si>
  <si>
    <t>СВОДНЫЙ СМЕТНЫЙ РАСЧЕТ СТОИМОСТИ СТРОИТЕЛЬСТВА № ССРСС-О_1.1.3-4</t>
  </si>
  <si>
    <t>02-01-01</t>
  </si>
  <si>
    <t>09-02-01</t>
  </si>
  <si>
    <t>Раздел 1. Демонтажные работы. КТПН</t>
  </si>
  <si>
    <t>Итого по разделу 1 Демонтажные работы. КТПН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</si>
  <si>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</si>
  <si>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</si>
  <si>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</si>
  <si>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</si>
  <si>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</si>
  <si>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</si>
  <si>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</si>
  <si>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</si>
  <si>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</si>
  <si>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конъюнктурный анализ</t>
  </si>
  <si>
    <t>Итого</t>
  </si>
  <si>
    <t>Номер расчета (ЛСР)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</si>
  <si>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</si>
  <si>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</si>
  <si>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</si>
  <si>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</si>
  <si>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</si>
  <si>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</si>
  <si>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</si>
  <si>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СМР</t>
  </si>
  <si>
    <t>ПНР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</si>
  <si>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</si>
  <si>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</si>
  <si>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Подстанция трасформаторная КТПН-630-6/0,4-У1</t>
  </si>
  <si>
    <t>6кВ</t>
  </si>
  <si>
    <t>630/6/0,4 кВ</t>
  </si>
  <si>
    <t>ЛС №02-01-01 (СМР КТПН)</t>
  </si>
  <si>
    <t>ТМГ 6/0,4кВ</t>
  </si>
  <si>
    <t xml:space="preserve">ЛС №09-02-01 (ПНР ТМГ) 
</t>
  </si>
  <si>
    <t>Сводка затрат в сумме в прогнозном уровне цен 2026  с НДС (тыс. руб.)</t>
  </si>
  <si>
    <t>Раздел 2.</t>
  </si>
  <si>
    <t>1.3</t>
  </si>
  <si>
    <t>1.4</t>
  </si>
  <si>
    <t>1.5</t>
  </si>
  <si>
    <t>1.6</t>
  </si>
  <si>
    <t>1.7</t>
  </si>
  <si>
    <t>Раздел 3.</t>
  </si>
  <si>
    <t>3.1</t>
  </si>
  <si>
    <t>3.2</t>
  </si>
  <si>
    <t>3.3</t>
  </si>
  <si>
    <t>3.4</t>
  </si>
  <si>
    <t>3.5</t>
  </si>
  <si>
    <t>3.6</t>
  </si>
  <si>
    <t>Раздел 4.</t>
  </si>
  <si>
    <t>4.1</t>
  </si>
  <si>
    <t>4.2</t>
  </si>
  <si>
    <t>4.3</t>
  </si>
  <si>
    <t>4.4</t>
  </si>
  <si>
    <t>4.5</t>
  </si>
  <si>
    <t>4.6</t>
  </si>
  <si>
    <t>Раздел 5</t>
  </si>
  <si>
    <t>Оценка полной стоимости инвестиционного проекта в прогнозных ценах соответствующих лет</t>
  </si>
  <si>
    <t>Трансформатор ТМГ-630/6/0,4-У1</t>
  </si>
  <si>
    <t>КТПН 6/0,4кВ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</si>
</sst>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0.0"/>
    <numFmt numFmtId="165" formatCode="0.000"/>
    <numFmt numFmtId="166" formatCode="0.0000"/>
    <numFmt numFmtId="167" formatCode="0.00000"/>
    <numFmt numFmtId="168" formatCode="0.000000"/>
    <numFmt numFmtId="169" formatCode="#,##0.000"/>
    <numFmt numFmtId="170" formatCode="###\ ###\ ###\ ##0.00"/>
    <numFmt numFmtId="171" formatCode="#,##0.0"/>
    <numFmt numFmtId="172" formatCode="_-* #,##0.000_-;\-* #,##0.000_-;_-* &quot;-&quot;??_-;_-@_-"/>
    <numFmt numFmtId="173" formatCode="_-* #,##0.000\ _₽_-;\-* #,##0.000\ _₽_-;_-* &quot;-&quot;???\ _₽_-;_-@_-"/>
    <numFmt numFmtId="174" formatCode="#,##0.0000000"/>
    <numFmt numFmtId="175" formatCode="_-* #,##0.00\ _₽_-;\-* #,##0.00\ _₽_-;_-* &quot;-&quot;??\ _₽_-;_-@_-"/>
    <numFmt numFmtId="176" formatCode="####\ ###\ ###\ ##0.00"/>
    <numFmt numFmtId="177" formatCode="#,##0.000_ ;\-#,##0.000\ "/>
  </numFmts>
  <fonts count="45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Arial"/>
      <family val="1"/>
    </font>
    <font>
      <i/>
      <sz val="12"/>
      <name val="Arial"/>
      <family val="1"/>
    </font>
    <font>
      <b/>
      <sz val="11"/>
      <name val="Times New Roman"/>
      <family val="1"/>
      <charset val="204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b/>
      <i/>
      <sz val="11"/>
      <name val="Times New Roman"/>
      <family val="1"/>
      <charset val="204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u/>
      <sz val="11"/>
      <name val="Arial"/>
      <family val="1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2" fillId="0" borderId="0"/>
    <xf numFmtId="0" fontId="29" fillId="0" borderId="0"/>
    <xf numFmtId="43" fontId="2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6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/>
    <xf numFmtId="49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3" fillId="0" borderId="7" xfId="0" applyFont="1" applyBorder="1" applyAlignment="1">
      <alignment horizontal="left" wrapText="1"/>
    </xf>
    <xf numFmtId="0" fontId="3" fillId="0" borderId="10" xfId="0" applyFont="1" applyBorder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left" vertical="top" wrapText="1"/>
    </xf>
    <xf numFmtId="49" fontId="3" fillId="0" borderId="10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11" fillId="0" borderId="10" xfId="0" applyFont="1" applyBorder="1"/>
    <xf numFmtId="4" fontId="11" fillId="0" borderId="10" xfId="0" applyNumberFormat="1" applyFont="1" applyBorder="1" applyAlignment="1">
      <alignment horizontal="right" vertical="top" wrapText="1"/>
    </xf>
    <xf numFmtId="4" fontId="11" fillId="0" borderId="10" xfId="0" applyNumberFormat="1" applyFont="1" applyBorder="1" applyAlignment="1">
      <alignment horizontal="right" vertical="top"/>
    </xf>
    <xf numFmtId="0" fontId="11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11" fillId="0" borderId="10" xfId="0" applyFont="1" applyBorder="1" applyAlignment="1">
      <alignment horizontal="right" vertical="top" wrapText="1"/>
    </xf>
    <xf numFmtId="0" fontId="3" fillId="0" borderId="10" xfId="0" applyFont="1" applyBorder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/>
    <xf numFmtId="49" fontId="4" fillId="0" borderId="0" xfId="0" applyNumberFormat="1" applyFont="1"/>
    <xf numFmtId="0" fontId="11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right" vertical="top" wrapText="1"/>
    </xf>
    <xf numFmtId="0" fontId="13" fillId="0" borderId="0" xfId="0" applyFont="1" applyAlignment="1">
      <alignment horizontal="left" vertical="center" wrapText="1"/>
    </xf>
    <xf numFmtId="1" fontId="3" fillId="0" borderId="10" xfId="0" applyNumberFormat="1" applyFont="1" applyBorder="1" applyAlignment="1">
      <alignment horizontal="right" vertical="top" wrapText="1"/>
    </xf>
    <xf numFmtId="164" fontId="3" fillId="0" borderId="10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left" vertical="top" wrapText="1"/>
    </xf>
    <xf numFmtId="2" fontId="3" fillId="0" borderId="10" xfId="0" applyNumberFormat="1" applyFont="1" applyBorder="1" applyAlignment="1">
      <alignment horizontal="right" vertical="top" wrapText="1"/>
    </xf>
    <xf numFmtId="2" fontId="3" fillId="0" borderId="10" xfId="0" applyNumberFormat="1" applyFont="1" applyBorder="1" applyAlignment="1">
      <alignment horizontal="center" vertical="top" wrapText="1"/>
    </xf>
    <xf numFmtId="1" fontId="3" fillId="0" borderId="10" xfId="0" applyNumberFormat="1" applyFont="1" applyBorder="1" applyAlignment="1">
      <alignment horizontal="center" vertical="top" wrapText="1"/>
    </xf>
    <xf numFmtId="164" fontId="3" fillId="0" borderId="10" xfId="0" applyNumberFormat="1" applyFont="1" applyBorder="1" applyAlignment="1">
      <alignment horizontal="right" vertical="top" wrapText="1"/>
    </xf>
    <xf numFmtId="165" fontId="3" fillId="0" borderId="10" xfId="0" applyNumberFormat="1" applyFont="1" applyBorder="1" applyAlignment="1">
      <alignment horizontal="center" vertical="top" wrapText="1"/>
    </xf>
    <xf numFmtId="166" fontId="3" fillId="0" borderId="10" xfId="0" applyNumberFormat="1" applyFont="1" applyBorder="1" applyAlignment="1">
      <alignment horizontal="center" vertical="top" wrapText="1"/>
    </xf>
    <xf numFmtId="167" fontId="3" fillId="0" borderId="10" xfId="0" applyNumberFormat="1" applyFont="1" applyBorder="1" applyAlignment="1">
      <alignment horizontal="center" vertical="top" wrapText="1"/>
    </xf>
    <xf numFmtId="168" fontId="11" fillId="0" borderId="10" xfId="0" applyNumberFormat="1" applyFont="1" applyBorder="1" applyAlignment="1">
      <alignment horizontal="right" vertical="top" wrapText="1"/>
    </xf>
    <xf numFmtId="167" fontId="11" fillId="0" borderId="10" xfId="0" applyNumberFormat="1" applyFont="1" applyBorder="1" applyAlignment="1">
      <alignment horizontal="right" vertical="top" wrapText="1"/>
    </xf>
    <xf numFmtId="168" fontId="3" fillId="0" borderId="10" xfId="0" applyNumberFormat="1" applyFont="1" applyBorder="1" applyAlignment="1">
      <alignment horizontal="center" vertical="top" wrapText="1"/>
    </xf>
    <xf numFmtId="49" fontId="14" fillId="0" borderId="10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49" fontId="4" fillId="0" borderId="5" xfId="0" applyNumberFormat="1" applyFont="1" applyBorder="1"/>
    <xf numFmtId="49" fontId="3" fillId="0" borderId="5" xfId="0" applyNumberFormat="1" applyFont="1" applyBorder="1"/>
    <xf numFmtId="49" fontId="4" fillId="0" borderId="5" xfId="0" applyNumberFormat="1" applyFont="1" applyBorder="1" applyAlignment="1">
      <alignment horizontal="left" vertical="top"/>
    </xf>
    <xf numFmtId="0" fontId="4" fillId="0" borderId="0" xfId="0" applyFont="1" applyAlignment="1">
      <alignment horizontal="left"/>
    </xf>
    <xf numFmtId="2" fontId="4" fillId="0" borderId="0" xfId="0" applyNumberFormat="1" applyFont="1" applyAlignment="1">
      <alignment horizontal="right"/>
    </xf>
    <xf numFmtId="4" fontId="4" fillId="0" borderId="5" xfId="0" applyNumberFormat="1" applyFont="1" applyBorder="1" applyAlignment="1">
      <alignment horizontal="right"/>
    </xf>
    <xf numFmtId="0" fontId="3" fillId="0" borderId="1" xfId="0" applyFont="1" applyBorder="1"/>
    <xf numFmtId="0" fontId="4" fillId="0" borderId="5" xfId="0" applyFont="1" applyBorder="1" applyAlignment="1">
      <alignment horizontal="right"/>
    </xf>
    <xf numFmtId="0" fontId="3" fillId="0" borderId="5" xfId="0" applyFont="1" applyBorder="1"/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wrapText="1"/>
    </xf>
    <xf numFmtId="0" fontId="16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49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3" fillId="0" borderId="0" xfId="0" applyNumberFormat="1" applyFont="1" applyAlignment="1">
      <alignment vertical="top" wrapText="1"/>
    </xf>
    <xf numFmtId="49" fontId="11" fillId="0" borderId="0" xfId="0" applyNumberFormat="1" applyFont="1" applyAlignment="1">
      <alignment vertical="top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1" fontId="11" fillId="0" borderId="10" xfId="0" applyNumberFormat="1" applyFont="1" applyBorder="1" applyAlignment="1">
      <alignment horizontal="right" vertical="top" wrapText="1"/>
    </xf>
    <xf numFmtId="166" fontId="11" fillId="0" borderId="10" xfId="0" applyNumberFormat="1" applyFont="1" applyBorder="1" applyAlignment="1">
      <alignment horizontal="right" vertical="top" wrapText="1"/>
    </xf>
    <xf numFmtId="0" fontId="18" fillId="0" borderId="0" xfId="1" applyFont="1" applyAlignment="1">
      <alignment horizontal="right" vertical="top"/>
    </xf>
    <xf numFmtId="0" fontId="17" fillId="0" borderId="0" xfId="2"/>
    <xf numFmtId="0" fontId="21" fillId="0" borderId="0" xfId="1" applyFont="1" applyAlignment="1">
      <alignment horizontal="left" vertical="center"/>
    </xf>
    <xf numFmtId="0" fontId="21" fillId="0" borderId="13" xfId="1" applyFont="1" applyBorder="1" applyAlignment="1">
      <alignment horizontal="center" vertical="center"/>
    </xf>
    <xf numFmtId="0" fontId="20" fillId="0" borderId="10" xfId="3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/>
    </xf>
    <xf numFmtId="0" fontId="20" fillId="0" borderId="10" xfId="4" applyFont="1" applyBorder="1" applyAlignment="1">
      <alignment horizontal="center" wrapText="1"/>
    </xf>
    <xf numFmtId="49" fontId="23" fillId="2" borderId="10" xfId="3" applyNumberFormat="1" applyFont="1" applyFill="1" applyBorder="1" applyAlignment="1">
      <alignment horizontal="center" vertical="center" wrapText="1"/>
    </xf>
    <xf numFmtId="4" fontId="23" fillId="2" borderId="10" xfId="3" applyNumberFormat="1" applyFont="1" applyFill="1" applyBorder="1" applyAlignment="1">
      <alignment horizontal="right" vertical="center" wrapText="1"/>
    </xf>
    <xf numFmtId="49" fontId="20" fillId="0" borderId="10" xfId="3" applyNumberFormat="1" applyFont="1" applyBorder="1" applyAlignment="1">
      <alignment horizontal="center" vertical="center" wrapText="1"/>
    </xf>
    <xf numFmtId="169" fontId="20" fillId="0" borderId="10" xfId="3" applyNumberFormat="1" applyFont="1" applyBorder="1" applyAlignment="1">
      <alignment horizontal="right" vertical="center" wrapText="1"/>
    </xf>
    <xf numFmtId="4" fontId="20" fillId="0" borderId="10" xfId="3" applyNumberFormat="1" applyFont="1" applyBorder="1" applyAlignment="1">
      <alignment horizontal="right" vertical="center" wrapText="1"/>
    </xf>
    <xf numFmtId="169" fontId="20" fillId="3" borderId="10" xfId="3" applyNumberFormat="1" applyFont="1" applyFill="1" applyBorder="1" applyAlignment="1">
      <alignment horizontal="right" vertical="center" wrapText="1"/>
    </xf>
    <xf numFmtId="4" fontId="20" fillId="0" borderId="10" xfId="3" applyNumberFormat="1" applyFont="1" applyBorder="1" applyAlignment="1">
      <alignment horizontal="center" vertical="center" wrapText="1"/>
    </xf>
    <xf numFmtId="0" fontId="24" fillId="0" borderId="0" xfId="1" applyFont="1" applyAlignment="1">
      <alignment horizontal="left" vertical="center" wrapText="1"/>
    </xf>
    <xf numFmtId="170" fontId="25" fillId="0" borderId="0" xfId="1" applyNumberFormat="1" applyFont="1" applyAlignment="1">
      <alignment horizontal="left" vertical="center"/>
    </xf>
    <xf numFmtId="4" fontId="20" fillId="3" borderId="10" xfId="3" applyNumberFormat="1" applyFont="1" applyFill="1" applyBorder="1" applyAlignment="1">
      <alignment horizontal="right" vertical="center" wrapText="1"/>
    </xf>
    <xf numFmtId="4" fontId="23" fillId="2" borderId="10" xfId="3" applyNumberFormat="1" applyFont="1" applyFill="1" applyBorder="1" applyAlignment="1">
      <alignment horizontal="center" vertical="center" wrapText="1"/>
    </xf>
    <xf numFmtId="4" fontId="20" fillId="0" borderId="10" xfId="5" applyNumberFormat="1" applyFont="1" applyBorder="1" applyAlignment="1">
      <alignment horizontal="center" vertical="center" wrapText="1"/>
    </xf>
    <xf numFmtId="0" fontId="26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4" fontId="27" fillId="0" borderId="10" xfId="3" applyNumberFormat="1" applyFont="1" applyBorder="1" applyAlignment="1">
      <alignment horizontal="right" vertical="center" wrapText="1"/>
    </xf>
    <xf numFmtId="171" fontId="20" fillId="0" borderId="10" xfId="3" applyNumberFormat="1" applyFont="1" applyBorder="1" applyAlignment="1">
      <alignment horizontal="center" vertical="center" wrapText="1"/>
    </xf>
    <xf numFmtId="2" fontId="30" fillId="0" borderId="0" xfId="6" applyNumberFormat="1" applyFont="1" applyAlignment="1">
      <alignment horizontal="center" vertical="center"/>
    </xf>
    <xf numFmtId="0" fontId="17" fillId="0" borderId="16" xfId="1" applyBorder="1" applyAlignment="1">
      <alignment horizontal="center" vertical="center" wrapText="1"/>
    </xf>
    <xf numFmtId="0" fontId="17" fillId="0" borderId="17" xfId="1" applyBorder="1" applyAlignment="1">
      <alignment horizontal="center" vertical="center" wrapText="1"/>
    </xf>
    <xf numFmtId="0" fontId="17" fillId="0" borderId="18" xfId="1" applyBorder="1" applyAlignment="1">
      <alignment horizontal="center" vertical="center" wrapText="1"/>
    </xf>
    <xf numFmtId="0" fontId="17" fillId="0" borderId="19" xfId="1" applyBorder="1" applyAlignment="1">
      <alignment horizontal="center" vertical="center" wrapText="1"/>
    </xf>
    <xf numFmtId="0" fontId="31" fillId="0" borderId="16" xfId="1" applyFont="1" applyBorder="1" applyAlignment="1">
      <alignment horizontal="center" vertical="center" wrapText="1"/>
    </xf>
    <xf numFmtId="0" fontId="31" fillId="0" borderId="17" xfId="1" applyFont="1" applyBorder="1" applyAlignment="1">
      <alignment horizontal="left" vertical="center" wrapText="1"/>
    </xf>
    <xf numFmtId="172" fontId="31" fillId="0" borderId="19" xfId="7" applyNumberFormat="1" applyFont="1" applyFill="1" applyBorder="1" applyAlignment="1">
      <alignment vertical="center" wrapText="1"/>
    </xf>
    <xf numFmtId="173" fontId="17" fillId="0" borderId="0" xfId="2" applyNumberFormat="1"/>
    <xf numFmtId="174" fontId="20" fillId="0" borderId="10" xfId="3" applyNumberFormat="1" applyFont="1" applyBorder="1" applyAlignment="1">
      <alignment horizontal="center" vertical="center" wrapText="1"/>
    </xf>
    <xf numFmtId="175" fontId="17" fillId="0" borderId="0" xfId="2" applyNumberFormat="1"/>
    <xf numFmtId="0" fontId="32" fillId="0" borderId="16" xfId="1" applyFont="1" applyBorder="1" applyAlignment="1">
      <alignment horizontal="center" vertical="center" wrapText="1"/>
    </xf>
    <xf numFmtId="0" fontId="32" fillId="0" borderId="16" xfId="1" applyFont="1" applyBorder="1" applyAlignment="1">
      <alignment horizontal="left" vertical="center" wrapText="1"/>
    </xf>
    <xf numFmtId="4" fontId="20" fillId="4" borderId="10" xfId="3" applyNumberFormat="1" applyFont="1" applyFill="1" applyBorder="1" applyAlignment="1">
      <alignment horizontal="right" vertical="center" wrapText="1"/>
    </xf>
    <xf numFmtId="0" fontId="34" fillId="0" borderId="0" xfId="2" applyFont="1"/>
    <xf numFmtId="2" fontId="17" fillId="0" borderId="0" xfId="2" applyNumberFormat="1"/>
    <xf numFmtId="49" fontId="3" fillId="0" borderId="10" xfId="0" applyNumberFormat="1" applyFont="1" applyBorder="1" applyAlignment="1">
      <alignment horizontal="left" vertical="top" wrapText="1"/>
    </xf>
    <xf numFmtId="172" fontId="4" fillId="0" borderId="5" xfId="8" applyNumberFormat="1" applyFont="1" applyBorder="1" applyAlignment="1">
      <alignment horizontal="right"/>
    </xf>
    <xf numFmtId="0" fontId="36" fillId="0" borderId="0" xfId="0" applyFont="1"/>
    <xf numFmtId="0" fontId="1" fillId="0" borderId="0" xfId="9"/>
    <xf numFmtId="0" fontId="1" fillId="0" borderId="0" xfId="9" applyAlignment="1">
      <alignment horizontal="left"/>
    </xf>
    <xf numFmtId="0" fontId="1" fillId="0" borderId="10" xfId="9" applyBorder="1"/>
    <xf numFmtId="0" fontId="39" fillId="0" borderId="10" xfId="9" applyFont="1" applyBorder="1" applyAlignment="1">
      <alignment horizontal="center" vertical="center" wrapText="1"/>
    </xf>
    <xf numFmtId="0" fontId="1" fillId="0" borderId="10" xfId="9" applyBorder="1" applyAlignment="1">
      <alignment vertical="center"/>
    </xf>
    <xf numFmtId="0" fontId="40" fillId="0" borderId="10" xfId="9" applyFont="1" applyBorder="1" applyAlignment="1">
      <alignment horizontal="center" vertical="center" wrapText="1"/>
    </xf>
    <xf numFmtId="0" fontId="1" fillId="0" borderId="10" xfId="9" applyBorder="1" applyAlignment="1">
      <alignment horizontal="center" vertical="center"/>
    </xf>
    <xf numFmtId="0" fontId="41" fillId="0" borderId="10" xfId="9" applyFont="1" applyBorder="1" applyAlignment="1">
      <alignment horizontal="center" vertical="center" wrapText="1"/>
    </xf>
    <xf numFmtId="0" fontId="39" fillId="0" borderId="10" xfId="9" applyFont="1" applyBorder="1" applyAlignment="1">
      <alignment horizontal="center" vertical="center"/>
    </xf>
    <xf numFmtId="4" fontId="39" fillId="0" borderId="10" xfId="9" applyNumberFormat="1" applyFont="1" applyBorder="1" applyAlignment="1">
      <alignment vertical="center"/>
    </xf>
    <xf numFmtId="49" fontId="1" fillId="0" borderId="0" xfId="9" applyNumberFormat="1" applyAlignment="1">
      <alignment vertical="center"/>
    </xf>
    <xf numFmtId="0" fontId="1" fillId="0" borderId="0" xfId="9" applyAlignment="1">
      <alignment vertical="center"/>
    </xf>
    <xf numFmtId="0" fontId="42" fillId="0" borderId="10" xfId="9" applyFont="1" applyBorder="1" applyAlignment="1">
      <alignment horizontal="center" vertical="center" wrapText="1"/>
    </xf>
    <xf numFmtId="4" fontId="1" fillId="0" borderId="0" xfId="9" applyNumberFormat="1"/>
    <xf numFmtId="43" fontId="0" fillId="0" borderId="0" xfId="10" applyFont="1"/>
    <xf numFmtId="175" fontId="1" fillId="0" borderId="0" xfId="9" applyNumberFormat="1"/>
    <xf numFmtId="0" fontId="17" fillId="0" borderId="0" xfId="2" applyAlignment="1">
      <alignment horizontal="left"/>
    </xf>
    <xf numFmtId="0" fontId="17" fillId="0" borderId="10" xfId="1" applyBorder="1" applyAlignment="1">
      <alignment horizontal="center" vertical="center" wrapText="1"/>
    </xf>
    <xf numFmtId="0" fontId="17" fillId="0" borderId="0" xfId="2" applyAlignment="1">
      <alignment horizontal="center"/>
    </xf>
    <xf numFmtId="49" fontId="43" fillId="0" borderId="10" xfId="1" applyNumberFormat="1" applyFont="1" applyBorder="1" applyAlignment="1">
      <alignment horizontal="center" vertical="center" wrapText="1"/>
    </xf>
    <xf numFmtId="170" fontId="17" fillId="0" borderId="10" xfId="1" applyNumberFormat="1" applyBorder="1" applyAlignment="1">
      <alignment vertical="center" wrapText="1"/>
    </xf>
    <xf numFmtId="170" fontId="17" fillId="0" borderId="10" xfId="1" applyNumberFormat="1" applyBorder="1" applyAlignment="1">
      <alignment horizontal="center" vertical="center" wrapText="1"/>
    </xf>
    <xf numFmtId="170" fontId="24" fillId="0" borderId="10" xfId="1" applyNumberFormat="1" applyFont="1" applyBorder="1" applyAlignment="1">
      <alignment horizontal="left" vertical="center" wrapText="1"/>
    </xf>
    <xf numFmtId="176" fontId="17" fillId="0" borderId="10" xfId="1" applyNumberFormat="1" applyBorder="1" applyAlignment="1">
      <alignment horizontal="center" vertical="center" wrapText="1"/>
    </xf>
    <xf numFmtId="0" fontId="40" fillId="0" borderId="10" xfId="9" applyFont="1" applyBorder="1" applyAlignment="1">
      <alignment horizontal="left" vertical="center" wrapText="1"/>
    </xf>
    <xf numFmtId="0" fontId="40" fillId="0" borderId="10" xfId="0" applyFont="1" applyBorder="1" applyAlignment="1">
      <alignment vertical="center" wrapText="1"/>
    </xf>
    <xf numFmtId="165" fontId="11" fillId="0" borderId="10" xfId="0" applyNumberFormat="1" applyFont="1" applyBorder="1" applyAlignment="1">
      <alignment horizontal="right" vertical="top" wrapText="1"/>
    </xf>
    <xf numFmtId="2" fontId="11" fillId="0" borderId="10" xfId="0" applyNumberFormat="1" applyFont="1" applyBorder="1" applyAlignment="1">
      <alignment horizontal="right" vertical="top" wrapText="1"/>
    </xf>
    <xf numFmtId="165" fontId="3" fillId="0" borderId="10" xfId="0" applyNumberFormat="1" applyFont="1" applyBorder="1" applyAlignment="1">
      <alignment horizontal="right" vertical="top" wrapText="1"/>
    </xf>
    <xf numFmtId="4" fontId="4" fillId="0" borderId="10" xfId="0" applyNumberFormat="1" applyFont="1" applyBorder="1" applyAlignment="1">
      <alignment horizontal="right" vertical="top" wrapText="1"/>
    </xf>
    <xf numFmtId="173" fontId="44" fillId="0" borderId="0" xfId="2" applyNumberFormat="1" applyFont="1"/>
    <xf numFmtId="4" fontId="41" fillId="0" borderId="10" xfId="3" applyNumberFormat="1" applyFont="1" applyBorder="1" applyAlignment="1">
      <alignment horizontal="right" vertical="center" wrapText="1"/>
    </xf>
    <xf numFmtId="49" fontId="23" fillId="0" borderId="10" xfId="3" applyNumberFormat="1" applyFont="1" applyBorder="1" applyAlignment="1">
      <alignment horizontal="center" vertical="center" wrapText="1"/>
    </xf>
    <xf numFmtId="177" fontId="40" fillId="0" borderId="10" xfId="8" applyNumberFormat="1" applyFont="1" applyBorder="1" applyAlignment="1">
      <alignment horizontal="center" vertical="center" wrapText="1"/>
    </xf>
    <xf numFmtId="177" fontId="42" fillId="0" borderId="10" xfId="8" applyNumberFormat="1" applyFont="1" applyBorder="1" applyAlignment="1">
      <alignment horizontal="center" vertical="center" wrapText="1"/>
    </xf>
    <xf numFmtId="4" fontId="20" fillId="2" borderId="10" xfId="3" applyNumberFormat="1" applyFont="1" applyFill="1" applyBorder="1" applyAlignment="1">
      <alignment horizontal="right" vertical="center" wrapText="1"/>
    </xf>
    <xf numFmtId="174" fontId="20" fillId="2" borderId="10" xfId="3" applyNumberFormat="1" applyFont="1" applyFill="1" applyBorder="1" applyAlignment="1">
      <alignment horizontal="center" vertical="center" wrapText="1"/>
    </xf>
    <xf numFmtId="3" fontId="27" fillId="3" borderId="10" xfId="3" applyNumberFormat="1" applyFont="1" applyFill="1" applyBorder="1" applyAlignment="1">
      <alignment horizontal="right" vertical="center" wrapText="1"/>
    </xf>
    <xf numFmtId="0" fontId="20" fillId="0" borderId="3" xfId="3" applyFont="1" applyBorder="1" applyAlignment="1">
      <alignment horizontal="center" vertical="center" wrapText="1"/>
    </xf>
    <xf numFmtId="0" fontId="20" fillId="0" borderId="9" xfId="3" applyFont="1" applyBorder="1" applyAlignment="1">
      <alignment horizontal="center" vertical="center" wrapText="1"/>
    </xf>
    <xf numFmtId="0" fontId="21" fillId="3" borderId="1" xfId="1" applyFont="1" applyFill="1" applyBorder="1" applyAlignment="1">
      <alignment horizontal="center" vertical="center" wrapText="1"/>
    </xf>
    <xf numFmtId="0" fontId="23" fillId="2" borderId="4" xfId="3" applyFont="1" applyFill="1" applyBorder="1" applyAlignment="1">
      <alignment horizontal="left" vertical="center" wrapText="1"/>
    </xf>
    <xf numFmtId="0" fontId="23" fillId="2" borderId="5" xfId="3" applyFont="1" applyFill="1" applyBorder="1" applyAlignment="1">
      <alignment horizontal="left" vertical="center" wrapText="1"/>
    </xf>
    <xf numFmtId="0" fontId="23" fillId="2" borderId="6" xfId="3" applyFont="1" applyFill="1" applyBorder="1" applyAlignment="1">
      <alignment horizontal="left" vertical="center" wrapText="1"/>
    </xf>
    <xf numFmtId="0" fontId="20" fillId="0" borderId="4" xfId="3" applyFont="1" applyBorder="1" applyAlignment="1">
      <alignment horizontal="left" vertical="center" wrapText="1"/>
    </xf>
    <xf numFmtId="0" fontId="20" fillId="0" borderId="6" xfId="3" applyFont="1" applyBorder="1" applyAlignment="1">
      <alignment horizontal="left" vertical="center" wrapText="1"/>
    </xf>
    <xf numFmtId="0" fontId="18" fillId="0" borderId="0" xfId="1" applyFont="1" applyAlignment="1">
      <alignment horizontal="center" vertical="center"/>
    </xf>
    <xf numFmtId="0" fontId="27" fillId="0" borderId="4" xfId="3" applyFont="1" applyBorder="1" applyAlignment="1">
      <alignment horizontal="left" vertical="center" wrapText="1"/>
    </xf>
    <xf numFmtId="0" fontId="27" fillId="0" borderId="6" xfId="3" applyFont="1" applyBorder="1" applyAlignment="1">
      <alignment horizontal="left" vertical="center" wrapText="1"/>
    </xf>
    <xf numFmtId="0" fontId="20" fillId="0" borderId="4" xfId="4" applyFont="1" applyBorder="1" applyAlignment="1">
      <alignment horizontal="center" wrapText="1"/>
    </xf>
    <xf numFmtId="0" fontId="20" fillId="0" borderId="6" xfId="4" applyFont="1" applyBorder="1" applyAlignment="1">
      <alignment horizontal="center" wrapText="1"/>
    </xf>
    <xf numFmtId="0" fontId="20" fillId="0" borderId="10" xfId="3" applyFont="1" applyBorder="1" applyAlignment="1">
      <alignment horizontal="left" vertical="center" wrapText="1"/>
    </xf>
    <xf numFmtId="0" fontId="28" fillId="0" borderId="0" xfId="1" applyFont="1" applyAlignment="1">
      <alignment horizontal="center" vertical="center"/>
    </xf>
    <xf numFmtId="0" fontId="20" fillId="0" borderId="10" xfId="3" applyFont="1" applyBorder="1" applyAlignment="1">
      <alignment horizontal="left" vertical="center"/>
    </xf>
    <xf numFmtId="0" fontId="27" fillId="0" borderId="10" xfId="3" applyFont="1" applyBorder="1" applyAlignment="1">
      <alignment horizontal="left" vertical="center" wrapText="1"/>
    </xf>
    <xf numFmtId="49" fontId="20" fillId="0" borderId="11" xfId="3" applyNumberFormat="1" applyFont="1" applyBorder="1" applyAlignment="1">
      <alignment horizontal="center" vertical="center" wrapText="1"/>
    </xf>
    <xf numFmtId="49" fontId="20" fillId="0" borderId="12" xfId="3" applyNumberFormat="1" applyFont="1" applyBorder="1" applyAlignment="1">
      <alignment horizontal="center" vertical="center" wrapText="1"/>
    </xf>
    <xf numFmtId="49" fontId="20" fillId="0" borderId="14" xfId="3" applyNumberFormat="1" applyFont="1" applyBorder="1" applyAlignment="1">
      <alignment horizontal="center" vertical="center" wrapText="1"/>
    </xf>
    <xf numFmtId="49" fontId="20" fillId="0" borderId="15" xfId="3" applyNumberFormat="1" applyFont="1" applyBorder="1" applyAlignment="1">
      <alignment horizontal="center" vertical="center" wrapText="1"/>
    </xf>
    <xf numFmtId="0" fontId="20" fillId="0" borderId="4" xfId="3" applyFont="1" applyBorder="1" applyAlignment="1">
      <alignment horizontal="center" vertical="center" wrapText="1"/>
    </xf>
    <xf numFmtId="0" fontId="20" fillId="0" borderId="5" xfId="3" applyFont="1" applyBorder="1" applyAlignment="1">
      <alignment horizontal="center" vertical="center" wrapText="1"/>
    </xf>
    <xf numFmtId="0" fontId="20" fillId="0" borderId="6" xfId="3" applyFont="1" applyBorder="1" applyAlignment="1">
      <alignment horizontal="center" vertical="center" wrapText="1"/>
    </xf>
    <xf numFmtId="0" fontId="33" fillId="0" borderId="0" xfId="1" applyFont="1" applyAlignment="1">
      <alignment horizontal="left" vertical="center" wrapText="1"/>
    </xf>
    <xf numFmtId="0" fontId="20" fillId="4" borderId="10" xfId="3" applyFont="1" applyFill="1" applyBorder="1" applyAlignment="1">
      <alignment horizontal="left" vertical="center" wrapText="1"/>
    </xf>
    <xf numFmtId="0" fontId="23" fillId="2" borderId="10" xfId="3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4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right" vertical="top" wrapText="1"/>
    </xf>
    <xf numFmtId="0" fontId="11" fillId="0" borderId="6" xfId="0" applyFont="1" applyBorder="1" applyAlignment="1">
      <alignment horizontal="right" vertical="top" wrapText="1"/>
    </xf>
    <xf numFmtId="0" fontId="6" fillId="0" borderId="4" xfId="0" applyFont="1" applyBorder="1" applyAlignment="1">
      <alignment horizontal="right" vertical="top" wrapText="1"/>
    </xf>
    <xf numFmtId="0" fontId="6" fillId="0" borderId="6" xfId="0" applyFont="1" applyBorder="1" applyAlignment="1">
      <alignment horizontal="right" vertical="top" wrapText="1"/>
    </xf>
    <xf numFmtId="0" fontId="12" fillId="0" borderId="4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3" fillId="0" borderId="4" xfId="0" applyFont="1" applyBorder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10" xfId="0" applyFont="1" applyBorder="1" applyAlignment="1">
      <alignment horizontal="right" inden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37" fillId="3" borderId="0" xfId="9" applyFont="1" applyFill="1" applyAlignment="1">
      <alignment horizontal="center" wrapText="1"/>
    </xf>
    <xf numFmtId="0" fontId="38" fillId="0" borderId="0" xfId="9" applyFont="1" applyAlignment="1">
      <alignment horizontal="left" vertical="center" wrapText="1"/>
    </xf>
    <xf numFmtId="0" fontId="17" fillId="3" borderId="0" xfId="2" applyFill="1" applyAlignment="1">
      <alignment horizontal="left" wrapText="1"/>
    </xf>
    <xf numFmtId="0" fontId="17" fillId="0" borderId="0" xfId="2" applyAlignment="1">
      <alignment horizontal="left" wrapText="1"/>
    </xf>
    <xf numFmtId="0" fontId="1" fillId="0" borderId="0" xfId="9" applyAlignment="1">
      <alignment wrapText="1"/>
    </xf>
    <xf numFmtId="49" fontId="5" fillId="0" borderId="2" xfId="0" applyNumberFormat="1" applyFont="1" applyBorder="1" applyAlignment="1">
      <alignment horizontal="center" vertical="top"/>
    </xf>
    <xf numFmtId="49" fontId="11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49" fontId="16" fillId="3" borderId="1" xfId="0" applyNumberFormat="1" applyFon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49" fontId="14" fillId="0" borderId="1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49" fontId="14" fillId="0" borderId="10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top" wrapText="1"/>
    </xf>
    <xf numFmtId="49" fontId="11" fillId="0" borderId="5" xfId="0" applyNumberFormat="1" applyFont="1" applyBorder="1" applyAlignment="1">
      <alignment horizontal="left" vertical="top" wrapText="1"/>
    </xf>
    <xf numFmtId="49" fontId="11" fillId="0" borderId="6" xfId="0" applyNumberFormat="1" applyFont="1" applyBorder="1" applyAlignment="1">
      <alignment horizontal="left" vertical="top" wrapText="1"/>
    </xf>
    <xf numFmtId="49" fontId="5" fillId="0" borderId="0" xfId="0" applyNumberFormat="1" applyFont="1" applyAlignment="1">
      <alignment horizontal="center" vertical="center"/>
    </xf>
    <xf numFmtId="49" fontId="3" fillId="0" borderId="4" xfId="0" applyNumberFormat="1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 wrapText="1"/>
    </xf>
  </cellXfs>
  <cellStyles count="11">
    <cellStyle name="Normal" xfId="1" xr:uid="{4C04C123-84AF-48ED-96B3-BA0DFF53D9C8}"/>
    <cellStyle name="Обычный" xfId="0" builtinId="0"/>
    <cellStyle name="Обычный 2 2" xfId="2" xr:uid="{9CD0587A-4DFD-4302-940E-B1650F8DAEE9}"/>
    <cellStyle name="Обычный 2 2 2 2" xfId="3" xr:uid="{26C96F63-5D2A-40BD-9346-8A9C329B0BF4}"/>
    <cellStyle name="Обычный 3" xfId="5" xr:uid="{A371F0E5-16B3-4714-A40C-7B4D8A4F3863}"/>
    <cellStyle name="Обычный 3 2" xfId="9" xr:uid="{A9C81790-FFA4-457E-A182-C5064AEFE93B}"/>
    <cellStyle name="Обычный 7" xfId="6" xr:uid="{8E1A1ECE-D4C5-4F27-898E-C198A2EE0189}"/>
    <cellStyle name="СводРасч" xfId="4" xr:uid="{E44304DD-2C28-4DF7-BA07-BA22B5D27F7A}"/>
    <cellStyle name="Финансовый" xfId="8" builtinId="3"/>
    <cellStyle name="Финансовый 2 2" xfId="7" xr:uid="{FD3FC18F-972B-4216-9819-949B75179711}"/>
    <cellStyle name="Финансовый 2 2 2" xfId="10" xr:uid="{324D83A7-58B5-4126-8E78-ABD720D57F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FEEFB-47F4-4013-BD8B-B9E774802217}">
  <dimension ref="A1:M55"/>
  <sheetViews>
    <sheetView zoomScale="90" zoomScaleNormal="90" workbookViewId="0">
      <selection activeCell="F14" sqref="F14:J14"/>
    </sheetView>
  </sheetViews>
  <sheetFormatPr defaultColWidth="8.85546875" defaultRowHeight="14.25" x14ac:dyDescent="0.2"/>
  <cols>
    <col min="1" max="1" width="5.5703125" style="97" bestFit="1" customWidth="1"/>
    <col min="2" max="2" width="36.7109375" style="97" bestFit="1" customWidth="1"/>
    <col min="3" max="3" width="49.7109375" style="97" customWidth="1"/>
    <col min="4" max="4" width="14.28515625" style="97" customWidth="1"/>
    <col min="5" max="5" width="24.7109375" style="97" customWidth="1"/>
    <col min="6" max="6" width="15.85546875" style="97" customWidth="1"/>
    <col min="7" max="7" width="30.140625" style="97" customWidth="1"/>
    <col min="8" max="13" width="15.85546875" style="97" customWidth="1"/>
    <col min="14" max="16384" width="8.85546875" style="97"/>
  </cols>
  <sheetData>
    <row r="1" spans="1:13" ht="15.75" x14ac:dyDescent="0.2">
      <c r="A1" s="96"/>
      <c r="B1" s="96"/>
      <c r="C1" s="96"/>
      <c r="E1" s="176" t="s">
        <v>236</v>
      </c>
      <c r="F1" s="193" t="s">
        <v>237</v>
      </c>
      <c r="G1" s="194"/>
      <c r="H1" s="197" t="s">
        <v>238</v>
      </c>
      <c r="I1" s="198"/>
      <c r="J1" s="198"/>
      <c r="K1" s="199"/>
      <c r="L1" s="176" t="s">
        <v>239</v>
      </c>
      <c r="M1" s="176" t="s">
        <v>240</v>
      </c>
    </row>
    <row r="2" spans="1:13" ht="45" x14ac:dyDescent="0.2">
      <c r="A2" s="98"/>
      <c r="B2" s="98" t="s">
        <v>2</v>
      </c>
      <c r="C2" s="99" t="s">
        <v>241</v>
      </c>
      <c r="E2" s="177"/>
      <c r="F2" s="195"/>
      <c r="G2" s="196"/>
      <c r="H2" s="100" t="s">
        <v>242</v>
      </c>
      <c r="I2" s="100" t="s">
        <v>243</v>
      </c>
      <c r="J2" s="100" t="s">
        <v>244</v>
      </c>
      <c r="K2" s="100" t="s">
        <v>245</v>
      </c>
      <c r="L2" s="177"/>
      <c r="M2" s="177"/>
    </row>
    <row r="3" spans="1:13" ht="15" x14ac:dyDescent="0.25">
      <c r="A3" s="101"/>
      <c r="B3" s="101"/>
      <c r="C3" s="101"/>
      <c r="E3" s="102">
        <v>1</v>
      </c>
      <c r="F3" s="187">
        <v>2</v>
      </c>
      <c r="G3" s="188"/>
      <c r="H3" s="102">
        <v>3</v>
      </c>
      <c r="I3" s="102">
        <v>4</v>
      </c>
      <c r="J3" s="102">
        <v>5</v>
      </c>
      <c r="K3" s="102">
        <v>6</v>
      </c>
      <c r="L3" s="102">
        <v>7</v>
      </c>
      <c r="M3" s="102">
        <v>8</v>
      </c>
    </row>
    <row r="4" spans="1:13" ht="15" x14ac:dyDescent="0.2">
      <c r="A4" s="98"/>
      <c r="B4" s="98"/>
      <c r="C4" s="98"/>
      <c r="E4" s="103" t="s">
        <v>246</v>
      </c>
      <c r="F4" s="179" t="s">
        <v>247</v>
      </c>
      <c r="G4" s="181"/>
      <c r="H4" s="104"/>
      <c r="I4" s="104"/>
      <c r="J4" s="104"/>
      <c r="K4" s="104"/>
      <c r="L4" s="104"/>
      <c r="M4" s="104"/>
    </row>
    <row r="5" spans="1:13" ht="15" x14ac:dyDescent="0.2">
      <c r="A5" s="98"/>
      <c r="B5" s="98"/>
      <c r="C5" s="98"/>
      <c r="E5" s="105" t="s">
        <v>248</v>
      </c>
      <c r="F5" s="182" t="s">
        <v>249</v>
      </c>
      <c r="G5" s="183"/>
      <c r="H5" s="106">
        <v>0</v>
      </c>
      <c r="I5" s="107">
        <f>C21</f>
        <v>726.86800000000005</v>
      </c>
      <c r="J5" s="169">
        <f>C22</f>
        <v>1328.4079999999999</v>
      </c>
      <c r="K5" s="106">
        <f>C23</f>
        <v>170.55799999999999</v>
      </c>
      <c r="L5" s="108">
        <f>SUM(H5:K5)</f>
        <v>2225.8339999999998</v>
      </c>
      <c r="M5" s="109" t="s">
        <v>250</v>
      </c>
    </row>
    <row r="6" spans="1:13" ht="25.5" x14ac:dyDescent="0.2">
      <c r="A6" s="98"/>
      <c r="B6" s="110" t="s">
        <v>316</v>
      </c>
      <c r="C6" s="111">
        <f>C26</f>
        <v>3031.9438221071996</v>
      </c>
      <c r="E6" s="105" t="s">
        <v>251</v>
      </c>
      <c r="F6" s="182" t="s">
        <v>252</v>
      </c>
      <c r="G6" s="183"/>
      <c r="H6" s="107">
        <f>H5*1.2</f>
        <v>0</v>
      </c>
      <c r="I6" s="107">
        <f>I5*1.2</f>
        <v>872.24160000000006</v>
      </c>
      <c r="J6" s="107">
        <f>J5*1.2</f>
        <v>1594.0895999999998</v>
      </c>
      <c r="K6" s="107">
        <f>K5*1.2</f>
        <v>204.66959999999997</v>
      </c>
      <c r="L6" s="112">
        <f>SUM(H6:K6)</f>
        <v>2671.0007999999998</v>
      </c>
      <c r="M6" s="109" t="s">
        <v>250</v>
      </c>
    </row>
    <row r="7" spans="1:13" ht="15" x14ac:dyDescent="0.2">
      <c r="A7" s="98"/>
      <c r="B7" s="98"/>
      <c r="C7" s="98"/>
      <c r="E7" s="170" t="s">
        <v>317</v>
      </c>
      <c r="F7" s="179" t="s">
        <v>253</v>
      </c>
      <c r="G7" s="180"/>
      <c r="H7" s="180"/>
      <c r="I7" s="181"/>
      <c r="J7" s="104"/>
      <c r="K7" s="104"/>
      <c r="L7" s="104"/>
      <c r="M7" s="113"/>
    </row>
    <row r="8" spans="1:13" ht="15" x14ac:dyDescent="0.2">
      <c r="A8" s="101"/>
      <c r="B8" s="101"/>
      <c r="C8" s="101"/>
      <c r="E8" s="105" t="s">
        <v>251</v>
      </c>
      <c r="F8" s="182" t="s">
        <v>254</v>
      </c>
      <c r="G8" s="183"/>
      <c r="H8" s="107"/>
      <c r="I8" s="107"/>
      <c r="J8" s="107"/>
      <c r="K8" s="107"/>
      <c r="L8" s="114">
        <f>SUM(H8:K8)</f>
        <v>0</v>
      </c>
      <c r="M8" s="109" t="s">
        <v>250</v>
      </c>
    </row>
    <row r="9" spans="1:13" ht="15" x14ac:dyDescent="0.2">
      <c r="A9" s="98"/>
      <c r="B9" s="98"/>
      <c r="C9" s="98"/>
      <c r="E9" s="105" t="s">
        <v>318</v>
      </c>
      <c r="F9" s="182" t="s">
        <v>255</v>
      </c>
      <c r="G9" s="183"/>
      <c r="H9" s="107"/>
      <c r="I9" s="107">
        <f>C21</f>
        <v>726.86800000000005</v>
      </c>
      <c r="J9" s="107">
        <f>C22</f>
        <v>1328.4079999999999</v>
      </c>
      <c r="K9" s="106">
        <f>C23</f>
        <v>170.55799999999999</v>
      </c>
      <c r="L9" s="114">
        <f>SUM(H9:K9)</f>
        <v>2225.8339999999998</v>
      </c>
      <c r="M9" s="109" t="s">
        <v>250</v>
      </c>
    </row>
    <row r="10" spans="1:13" ht="15" x14ac:dyDescent="0.2">
      <c r="A10" s="98"/>
      <c r="B10" s="115" t="s">
        <v>256</v>
      </c>
      <c r="C10" s="98"/>
      <c r="E10" s="105" t="s">
        <v>319</v>
      </c>
      <c r="F10" s="182" t="s">
        <v>257</v>
      </c>
      <c r="G10" s="183"/>
      <c r="H10" s="107"/>
      <c r="I10" s="107"/>
      <c r="J10" s="107"/>
      <c r="K10" s="107"/>
      <c r="L10" s="114">
        <f t="shared" ref="L10:L11" si="0">SUM(H10:K10)</f>
        <v>0</v>
      </c>
      <c r="M10" s="109" t="s">
        <v>250</v>
      </c>
    </row>
    <row r="11" spans="1:13" ht="15" x14ac:dyDescent="0.2">
      <c r="A11" s="98"/>
      <c r="B11" s="98"/>
      <c r="C11" s="98"/>
      <c r="E11" s="105" t="s">
        <v>320</v>
      </c>
      <c r="F11" s="182" t="s">
        <v>258</v>
      </c>
      <c r="G11" s="183"/>
      <c r="H11" s="107"/>
      <c r="I11" s="107"/>
      <c r="J11" s="107"/>
      <c r="K11" s="107"/>
      <c r="L11" s="114">
        <f t="shared" si="0"/>
        <v>0</v>
      </c>
      <c r="M11" s="109" t="s">
        <v>250</v>
      </c>
    </row>
    <row r="12" spans="1:13" ht="15.75" x14ac:dyDescent="0.2">
      <c r="A12" s="116"/>
      <c r="B12" s="184" t="s">
        <v>259</v>
      </c>
      <c r="C12" s="184"/>
      <c r="E12" s="105" t="s">
        <v>321</v>
      </c>
      <c r="F12" s="182" t="s">
        <v>260</v>
      </c>
      <c r="G12" s="183"/>
      <c r="H12" s="107"/>
      <c r="I12" s="107"/>
      <c r="J12" s="107"/>
      <c r="K12" s="107"/>
      <c r="L12" s="114">
        <f>SUM(H12:K12)</f>
        <v>0</v>
      </c>
      <c r="M12" s="109" t="s">
        <v>250</v>
      </c>
    </row>
    <row r="13" spans="1:13" ht="15" x14ac:dyDescent="0.2">
      <c r="A13" s="98"/>
      <c r="B13" s="98"/>
      <c r="C13" s="98"/>
      <c r="E13" s="105" t="s">
        <v>322</v>
      </c>
      <c r="F13" s="185" t="s">
        <v>261</v>
      </c>
      <c r="G13" s="186"/>
      <c r="H13" s="117">
        <f>SUM(H8:H12)</f>
        <v>0</v>
      </c>
      <c r="I13" s="117">
        <f>SUM(I8:I12)</f>
        <v>726.86800000000005</v>
      </c>
      <c r="J13" s="117">
        <f>SUM(J8:J12)</f>
        <v>1328.4079999999999</v>
      </c>
      <c r="K13" s="117">
        <f>SUM(K8:K12)</f>
        <v>170.55799999999999</v>
      </c>
      <c r="L13" s="117">
        <f>SUM(L8:L12)</f>
        <v>2225.8339999999998</v>
      </c>
      <c r="M13" s="109" t="s">
        <v>250</v>
      </c>
    </row>
    <row r="14" spans="1:13" ht="86.45" customHeight="1" x14ac:dyDescent="0.2">
      <c r="A14" s="98"/>
      <c r="B14" s="178" t="s">
        <v>278</v>
      </c>
      <c r="C14" s="178"/>
      <c r="E14" s="103" t="s">
        <v>323</v>
      </c>
      <c r="F14" s="179" t="s">
        <v>262</v>
      </c>
      <c r="G14" s="180"/>
      <c r="H14" s="180"/>
      <c r="I14" s="180"/>
      <c r="J14" s="181"/>
      <c r="K14" s="104"/>
      <c r="L14" s="104"/>
      <c r="M14" s="113"/>
    </row>
    <row r="15" spans="1:13" ht="15" x14ac:dyDescent="0.2">
      <c r="A15" s="101"/>
      <c r="B15" s="190" t="s">
        <v>9</v>
      </c>
      <c r="C15" s="190"/>
      <c r="E15" s="105" t="s">
        <v>324</v>
      </c>
      <c r="F15" s="189" t="s">
        <v>254</v>
      </c>
      <c r="G15" s="189"/>
      <c r="H15" s="107">
        <f>H8*$M$15/100</f>
        <v>0</v>
      </c>
      <c r="I15" s="107">
        <f t="shared" ref="I15:K15" si="1">I8*$M$15/100</f>
        <v>0</v>
      </c>
      <c r="J15" s="107">
        <f>J8*$M$15/100</f>
        <v>0</v>
      </c>
      <c r="K15" s="107">
        <f t="shared" si="1"/>
        <v>0</v>
      </c>
      <c r="L15" s="107">
        <f>L8*$M$15/100</f>
        <v>0</v>
      </c>
      <c r="M15" s="118">
        <v>107.8</v>
      </c>
    </row>
    <row r="16" spans="1:13" ht="15" x14ac:dyDescent="0.2">
      <c r="A16" s="98"/>
      <c r="B16" s="98"/>
      <c r="C16" s="98"/>
      <c r="E16" s="105" t="s">
        <v>325</v>
      </c>
      <c r="F16" s="189" t="s">
        <v>255</v>
      </c>
      <c r="G16" s="189"/>
      <c r="H16" s="107">
        <f>H9*$M$15/100*$M$16/100</f>
        <v>0</v>
      </c>
      <c r="I16" s="107">
        <f t="shared" ref="I16:L16" si="2">I9*$M$15/100*$M$16/100</f>
        <v>825.09258031200011</v>
      </c>
      <c r="J16" s="107">
        <f t="shared" si="2"/>
        <v>1507.9210866719995</v>
      </c>
      <c r="K16" s="107">
        <f t="shared" si="2"/>
        <v>193.60618477200001</v>
      </c>
      <c r="L16" s="107">
        <f t="shared" si="2"/>
        <v>2526.6198517559997</v>
      </c>
      <c r="M16" s="118">
        <v>105.3</v>
      </c>
    </row>
    <row r="17" spans="1:13" ht="15.75" x14ac:dyDescent="0.2">
      <c r="A17" s="98"/>
      <c r="B17" s="98"/>
      <c r="C17" s="98"/>
      <c r="D17" s="119"/>
      <c r="E17" s="105" t="s">
        <v>326</v>
      </c>
      <c r="F17" s="189" t="s">
        <v>257</v>
      </c>
      <c r="G17" s="189"/>
      <c r="H17" s="107">
        <f>H10*$M$15/100*$M$16/100*$M$17/100</f>
        <v>0</v>
      </c>
      <c r="I17" s="107">
        <f t="shared" ref="I17:L17" si="3">I10*$M$15/100*$M$16/100*$M$17/100</f>
        <v>0</v>
      </c>
      <c r="J17" s="107">
        <f t="shared" si="3"/>
        <v>0</v>
      </c>
      <c r="K17" s="107">
        <f t="shared" si="3"/>
        <v>0</v>
      </c>
      <c r="L17" s="107">
        <f t="shared" si="3"/>
        <v>0</v>
      </c>
      <c r="M17" s="118">
        <v>104.4</v>
      </c>
    </row>
    <row r="18" spans="1:13" ht="28.5" x14ac:dyDescent="0.2">
      <c r="A18" s="120" t="s">
        <v>11</v>
      </c>
      <c r="B18" s="121" t="s">
        <v>265</v>
      </c>
      <c r="C18" s="122" t="s">
        <v>266</v>
      </c>
      <c r="D18" s="119"/>
      <c r="E18" s="105" t="s">
        <v>327</v>
      </c>
      <c r="F18" s="191" t="s">
        <v>258</v>
      </c>
      <c r="G18" s="191"/>
      <c r="H18" s="107">
        <f>H11*$M$15/100*$M$16/100*$M$17/100*$M$18/100</f>
        <v>0</v>
      </c>
      <c r="I18" s="107">
        <f t="shared" ref="I18:L18" si="4">I11*$M$15/100*$M$16/100*$M$17/100*$M$18/100</f>
        <v>0</v>
      </c>
      <c r="J18" s="107">
        <f t="shared" si="4"/>
        <v>0</v>
      </c>
      <c r="K18" s="107">
        <f t="shared" si="4"/>
        <v>0</v>
      </c>
      <c r="L18" s="107">
        <f t="shared" si="4"/>
        <v>0</v>
      </c>
      <c r="M18" s="118">
        <v>104.4</v>
      </c>
    </row>
    <row r="19" spans="1:13" ht="15.75" x14ac:dyDescent="0.2">
      <c r="A19" s="120">
        <v>1</v>
      </c>
      <c r="B19" s="121">
        <v>2</v>
      </c>
      <c r="C19" s="123">
        <v>3</v>
      </c>
      <c r="D19" s="119"/>
      <c r="E19" s="105" t="s">
        <v>328</v>
      </c>
      <c r="F19" s="189" t="s">
        <v>260</v>
      </c>
      <c r="G19" s="189"/>
      <c r="H19" s="107">
        <f>H12*$M$15/100*$M$16/100*$M$17/100*$M$18/100*$M$19/100</f>
        <v>0</v>
      </c>
      <c r="I19" s="107">
        <f t="shared" ref="I19:L19" si="5">I12*$M$15/100*$M$16/100*$M$17/100*$M$18/100*$M$19/100</f>
        <v>0</v>
      </c>
      <c r="J19" s="107">
        <f t="shared" si="5"/>
        <v>0</v>
      </c>
      <c r="K19" s="107">
        <f t="shared" si="5"/>
        <v>0</v>
      </c>
      <c r="L19" s="107">
        <f t="shared" si="5"/>
        <v>0</v>
      </c>
      <c r="M19" s="118">
        <v>104.4</v>
      </c>
    </row>
    <row r="20" spans="1:13" ht="15" x14ac:dyDescent="0.2">
      <c r="A20" s="124">
        <v>1</v>
      </c>
      <c r="B20" s="125" t="s">
        <v>267</v>
      </c>
      <c r="C20" s="126">
        <f>'ССРСС по Методике 2020 (РИМ)'!H36</f>
        <v>2225.8339999999998</v>
      </c>
      <c r="D20" s="127"/>
      <c r="E20" s="105" t="s">
        <v>329</v>
      </c>
      <c r="F20" s="192" t="s">
        <v>261</v>
      </c>
      <c r="G20" s="192"/>
      <c r="H20" s="117">
        <f>SUM(H15:H19)</f>
        <v>0</v>
      </c>
      <c r="I20" s="117">
        <f t="shared" ref="I20:K20" si="6">SUM(I15:I19)</f>
        <v>825.09258031200011</v>
      </c>
      <c r="J20" s="117">
        <f t="shared" si="6"/>
        <v>1507.9210866719995</v>
      </c>
      <c r="K20" s="117">
        <f t="shared" si="6"/>
        <v>193.60618477200001</v>
      </c>
      <c r="L20" s="175">
        <f>SUM(L15:L19)</f>
        <v>2526.6198517559997</v>
      </c>
      <c r="M20" s="128"/>
    </row>
    <row r="21" spans="1:13" ht="15" x14ac:dyDescent="0.2">
      <c r="A21" s="124">
        <v>1.1000000000000001</v>
      </c>
      <c r="B21" s="125" t="s">
        <v>268</v>
      </c>
      <c r="C21" s="126">
        <f>'ССРСС по Методике 2020 (РИМ)'!D36+'ССРСС по Методике 2020 (РИМ)'!E36</f>
        <v>726.86800000000005</v>
      </c>
      <c r="D21" s="129"/>
      <c r="E21" s="103" t="s">
        <v>330</v>
      </c>
      <c r="F21" s="179" t="s">
        <v>269</v>
      </c>
      <c r="G21" s="180"/>
      <c r="H21" s="180"/>
      <c r="I21" s="180"/>
      <c r="J21" s="181"/>
      <c r="K21" s="173"/>
      <c r="L21" s="173"/>
      <c r="M21" s="174"/>
    </row>
    <row r="22" spans="1:13" ht="15" x14ac:dyDescent="0.2">
      <c r="A22" s="124">
        <v>1.2</v>
      </c>
      <c r="B22" s="125" t="s">
        <v>270</v>
      </c>
      <c r="C22" s="126">
        <f>'ССРСС по Методике 2020 (РИМ)'!F36</f>
        <v>1328.4079999999999</v>
      </c>
      <c r="D22" s="129"/>
      <c r="E22" s="105" t="s">
        <v>331</v>
      </c>
      <c r="F22" s="189" t="s">
        <v>254</v>
      </c>
      <c r="G22" s="189"/>
      <c r="H22" s="107">
        <f>H8*$M$22/100*1.2</f>
        <v>0</v>
      </c>
      <c r="I22" s="107">
        <f t="shared" ref="I22:K22" si="7">I8*$M$22/100*1.2</f>
        <v>0</v>
      </c>
      <c r="J22" s="107">
        <f>J8*$M$22/100*1.2</f>
        <v>0</v>
      </c>
      <c r="K22" s="107">
        <f t="shared" si="7"/>
        <v>0</v>
      </c>
      <c r="L22" s="107">
        <f>SUM(H22:K22)</f>
        <v>0</v>
      </c>
      <c r="M22" s="118">
        <v>107.8</v>
      </c>
    </row>
    <row r="23" spans="1:13" ht="15" x14ac:dyDescent="0.2">
      <c r="A23" s="124">
        <v>1.3</v>
      </c>
      <c r="B23" s="125" t="s">
        <v>271</v>
      </c>
      <c r="C23" s="126">
        <f>'ССРСС по Методике 2020 (РИМ)'!G36</f>
        <v>170.55799999999999</v>
      </c>
      <c r="D23" s="129"/>
      <c r="E23" s="105" t="s">
        <v>332</v>
      </c>
      <c r="F23" s="189" t="s">
        <v>255</v>
      </c>
      <c r="G23" s="189"/>
      <c r="H23" s="107">
        <f>H9*$M$22/100*$M$23/100*1.2</f>
        <v>0</v>
      </c>
      <c r="I23" s="107">
        <f t="shared" ref="I23:K23" si="8">I9*$M$22/100*$M$23/100*1.2</f>
        <v>990.11109637440006</v>
      </c>
      <c r="J23" s="107">
        <f t="shared" si="8"/>
        <v>1809.5053040063995</v>
      </c>
      <c r="K23" s="107">
        <f t="shared" si="8"/>
        <v>232.32742172639999</v>
      </c>
      <c r="L23" s="107">
        <f t="shared" ref="L23:L26" si="9">SUM(H23:K23)</f>
        <v>3031.9438221071996</v>
      </c>
      <c r="M23" s="118">
        <v>105.3</v>
      </c>
    </row>
    <row r="24" spans="1:13" ht="15" x14ac:dyDescent="0.2">
      <c r="A24" s="124">
        <v>2</v>
      </c>
      <c r="B24" s="125" t="s">
        <v>272</v>
      </c>
      <c r="C24" s="126">
        <f>'ССРСС по Методике 2020 (РИМ)'!H40</f>
        <v>2671.002</v>
      </c>
      <c r="E24" s="105" t="s">
        <v>333</v>
      </c>
      <c r="F24" s="189" t="s">
        <v>257</v>
      </c>
      <c r="G24" s="189"/>
      <c r="H24" s="107">
        <f>H10*$M$22/100*$M$23/100*$M$24/100*1.2</f>
        <v>0</v>
      </c>
      <c r="I24" s="107">
        <f t="shared" ref="I24:K24" si="10">I10*$M$22/100*$M$23/100*$M$24/100*1.2</f>
        <v>0</v>
      </c>
      <c r="J24" s="107">
        <f t="shared" si="10"/>
        <v>0</v>
      </c>
      <c r="K24" s="107">
        <f t="shared" si="10"/>
        <v>0</v>
      </c>
      <c r="L24" s="107">
        <f t="shared" si="9"/>
        <v>0</v>
      </c>
      <c r="M24" s="118">
        <v>104.4</v>
      </c>
    </row>
    <row r="25" spans="1:13" ht="15" x14ac:dyDescent="0.2">
      <c r="A25" s="124">
        <v>2.1</v>
      </c>
      <c r="B25" s="125" t="s">
        <v>273</v>
      </c>
      <c r="C25" s="126">
        <f>'ССРСС по Методике 2020 (РИМ)'!H38</f>
        <v>445.16800000000001</v>
      </c>
      <c r="E25" s="105" t="s">
        <v>334</v>
      </c>
      <c r="F25" s="189" t="s">
        <v>258</v>
      </c>
      <c r="G25" s="189"/>
      <c r="H25" s="107">
        <f>H11*$M$22/100*$M$23/100*$M$24/100*$M$25/100*1.2</f>
        <v>0</v>
      </c>
      <c r="I25" s="107">
        <f t="shared" ref="I25:K25" si="11">I11*$M$22/100*$M$23/100*$M$24/100*$M$25/100*1.2</f>
        <v>0</v>
      </c>
      <c r="J25" s="107">
        <f t="shared" si="11"/>
        <v>0</v>
      </c>
      <c r="K25" s="107">
        <f t="shared" si="11"/>
        <v>0</v>
      </c>
      <c r="L25" s="107">
        <f t="shared" si="9"/>
        <v>0</v>
      </c>
      <c r="M25" s="118">
        <v>104.4</v>
      </c>
    </row>
    <row r="26" spans="1:13" ht="24" x14ac:dyDescent="0.2">
      <c r="A26" s="130">
        <v>3</v>
      </c>
      <c r="B26" s="131" t="s">
        <v>274</v>
      </c>
      <c r="C26" s="126">
        <f>L30</f>
        <v>3031.9438221071996</v>
      </c>
      <c r="D26" s="168">
        <f>C26/1.2</f>
        <v>2526.6198517559997</v>
      </c>
      <c r="E26" s="105" t="s">
        <v>335</v>
      </c>
      <c r="F26" s="189" t="s">
        <v>260</v>
      </c>
      <c r="G26" s="189"/>
      <c r="H26" s="107">
        <f>H12*$M$22/100*$M$23/100*$M$24/100*$M$25/100*$M$26/100*1.2</f>
        <v>0</v>
      </c>
      <c r="I26" s="107">
        <f t="shared" ref="I26:K26" si="12">I12*$M$22/100*$M$23/100*$M$24/100*$M$25/100*$M$26/100*1.2</f>
        <v>0</v>
      </c>
      <c r="J26" s="107">
        <f t="shared" si="12"/>
        <v>0</v>
      </c>
      <c r="K26" s="107">
        <f t="shared" si="12"/>
        <v>0</v>
      </c>
      <c r="L26" s="107">
        <f t="shared" si="9"/>
        <v>0</v>
      </c>
      <c r="M26" s="118">
        <v>104.4</v>
      </c>
    </row>
    <row r="27" spans="1:13" ht="15" x14ac:dyDescent="0.2">
      <c r="A27" s="98"/>
      <c r="C27" s="98"/>
      <c r="E27" s="105" t="s">
        <v>336</v>
      </c>
      <c r="F27" s="192" t="s">
        <v>261</v>
      </c>
      <c r="G27" s="192"/>
      <c r="H27" s="117">
        <f>SUM(H22:H26)</f>
        <v>0</v>
      </c>
      <c r="I27" s="117">
        <f t="shared" ref="I27:K27" si="13">SUM(I22:I26)</f>
        <v>990.11109637440006</v>
      </c>
      <c r="J27" s="117">
        <f t="shared" si="13"/>
        <v>1809.5053040063995</v>
      </c>
      <c r="K27" s="117">
        <f t="shared" si="13"/>
        <v>232.32742172639999</v>
      </c>
      <c r="L27" s="117">
        <f>SUM(L22:L26)</f>
        <v>3031.9438221071996</v>
      </c>
      <c r="M27" s="128"/>
    </row>
    <row r="28" spans="1:13" ht="15" customHeight="1" x14ac:dyDescent="0.2">
      <c r="E28" s="103" t="s">
        <v>337</v>
      </c>
      <c r="F28" s="202" t="s">
        <v>338</v>
      </c>
      <c r="G28" s="202"/>
      <c r="H28" s="202"/>
      <c r="I28" s="202"/>
      <c r="J28" s="202"/>
      <c r="K28" s="202"/>
      <c r="L28" s="202"/>
      <c r="M28" s="202"/>
    </row>
    <row r="29" spans="1:13" ht="25.5" customHeight="1" x14ac:dyDescent="0.2">
      <c r="A29" s="200" t="s">
        <v>275</v>
      </c>
      <c r="B29" s="200"/>
      <c r="C29" s="200"/>
      <c r="E29" s="105" t="s">
        <v>263</v>
      </c>
      <c r="F29" s="201" t="s">
        <v>276</v>
      </c>
      <c r="G29" s="201"/>
      <c r="H29" s="132">
        <f>H20</f>
        <v>0</v>
      </c>
      <c r="I29" s="132">
        <f t="shared" ref="I29" si="14">I20</f>
        <v>825.09258031200011</v>
      </c>
      <c r="J29" s="132">
        <f>J20</f>
        <v>1507.9210866719995</v>
      </c>
      <c r="K29" s="132">
        <f>K20</f>
        <v>193.60618477200001</v>
      </c>
      <c r="L29" s="132">
        <f>L20</f>
        <v>2526.6198517559997</v>
      </c>
      <c r="M29" s="109" t="s">
        <v>250</v>
      </c>
    </row>
    <row r="30" spans="1:13" ht="15" x14ac:dyDescent="0.2">
      <c r="E30" s="105" t="s">
        <v>264</v>
      </c>
      <c r="F30" s="201" t="s">
        <v>277</v>
      </c>
      <c r="G30" s="201"/>
      <c r="H30" s="132">
        <f>H27</f>
        <v>0</v>
      </c>
      <c r="I30" s="132">
        <f t="shared" ref="I30:K30" si="15">I27</f>
        <v>990.11109637440006</v>
      </c>
      <c r="J30" s="132">
        <f t="shared" si="15"/>
        <v>1809.5053040063995</v>
      </c>
      <c r="K30" s="132">
        <f t="shared" si="15"/>
        <v>232.32742172639999</v>
      </c>
      <c r="L30" s="132">
        <f>SUM(H30:K30)</f>
        <v>3031.9438221071996</v>
      </c>
      <c r="M30" s="109" t="s">
        <v>250</v>
      </c>
    </row>
    <row r="32" spans="1:13" ht="15" customHeight="1" x14ac:dyDescent="0.2">
      <c r="C32" s="133"/>
    </row>
    <row r="33" spans="3:3" x14ac:dyDescent="0.2">
      <c r="C33" s="134"/>
    </row>
    <row r="36" spans="3:3" ht="15" customHeight="1" x14ac:dyDescent="0.2"/>
    <row r="37" spans="3:3" ht="15" customHeight="1" x14ac:dyDescent="0.2"/>
    <row r="38" spans="3:3" ht="14.25" customHeight="1" x14ac:dyDescent="0.2"/>
    <row r="40" spans="3:3" ht="14.25" customHeight="1" x14ac:dyDescent="0.2"/>
    <row r="42" spans="3:3" ht="14.25" customHeight="1" x14ac:dyDescent="0.2"/>
    <row r="44" spans="3:3" ht="14.2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5" ht="14.25" customHeight="1" x14ac:dyDescent="0.2"/>
  </sheetData>
  <mergeCells count="37">
    <mergeCell ref="F26:G26"/>
    <mergeCell ref="F27:G27"/>
    <mergeCell ref="A29:C29"/>
    <mergeCell ref="F29:G29"/>
    <mergeCell ref="F30:G30"/>
    <mergeCell ref="F28:M28"/>
    <mergeCell ref="E1:E2"/>
    <mergeCell ref="F25:G25"/>
    <mergeCell ref="B15:C15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4:G24"/>
    <mergeCell ref="F1:G2"/>
    <mergeCell ref="H1:K1"/>
    <mergeCell ref="L1:L2"/>
    <mergeCell ref="M1:M2"/>
    <mergeCell ref="B14:C14"/>
    <mergeCell ref="F14:J14"/>
    <mergeCell ref="F4:G4"/>
    <mergeCell ref="F5:G5"/>
    <mergeCell ref="F6:G6"/>
    <mergeCell ref="F7:I7"/>
    <mergeCell ref="F8:G8"/>
    <mergeCell ref="F9:G9"/>
    <mergeCell ref="F10:G10"/>
    <mergeCell ref="F11:G11"/>
    <mergeCell ref="B12:C12"/>
    <mergeCell ref="F12:G12"/>
    <mergeCell ref="F13:G13"/>
    <mergeCell ref="F3:G3"/>
  </mergeCells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58"/>
  <sheetViews>
    <sheetView topLeftCell="A19" zoomScale="80" zoomScaleNormal="80" workbookViewId="0">
      <selection activeCell="F26" sqref="F26"/>
    </sheetView>
  </sheetViews>
  <sheetFormatPr defaultColWidth="9.140625" defaultRowHeight="11.25" customHeight="1" x14ac:dyDescent="0.2"/>
  <cols>
    <col min="1" max="1" width="6.7109375" style="1" customWidth="1"/>
    <col min="2" max="2" width="22.28515625" style="1" customWidth="1"/>
    <col min="3" max="3" width="34.28515625" style="1" customWidth="1"/>
    <col min="4" max="8" width="19.85546875" style="1" customWidth="1"/>
    <col min="9" max="9" width="54.85546875" style="2" customWidth="1"/>
    <col min="10" max="13" width="113.7109375" style="2" customWidth="1"/>
    <col min="14" max="19" width="136" style="3" customWidth="1"/>
    <col min="20" max="26" width="155.85546875" style="4" customWidth="1"/>
    <col min="27" max="27" width="162.5703125" style="5" customWidth="1"/>
    <col min="28" max="30" width="56.5703125" style="6" customWidth="1"/>
    <col min="31" max="32" width="54.140625" style="7" customWidth="1"/>
    <col min="33" max="40" width="79.42578125" style="6" customWidth="1"/>
    <col min="41" max="44" width="83.140625" style="7" customWidth="1"/>
    <col min="45" max="48" width="79.42578125" style="6" customWidth="1"/>
    <col min="49" max="50" width="54.140625" style="7" customWidth="1"/>
    <col min="51" max="54" width="79.42578125" style="6" customWidth="1"/>
    <col min="55" max="16384" width="9.140625" style="1"/>
  </cols>
  <sheetData>
    <row r="1" spans="1:19" x14ac:dyDescent="0.2">
      <c r="H1" s="8" t="s">
        <v>0</v>
      </c>
    </row>
    <row r="2" spans="1:19" x14ac:dyDescent="0.2">
      <c r="A2" s="9"/>
      <c r="B2" s="9"/>
      <c r="C2" s="9"/>
      <c r="D2" s="9"/>
      <c r="E2" s="9"/>
      <c r="F2" s="9"/>
      <c r="G2" s="9"/>
      <c r="H2" s="10" t="s">
        <v>1</v>
      </c>
    </row>
    <row r="3" spans="1:19" x14ac:dyDescent="0.2">
      <c r="A3" s="9"/>
      <c r="B3" s="9"/>
      <c r="C3" s="9"/>
      <c r="D3" s="9"/>
      <c r="E3" s="9"/>
      <c r="F3" s="9"/>
      <c r="G3" s="9"/>
      <c r="H3" s="8"/>
    </row>
    <row r="4" spans="1:19" x14ac:dyDescent="0.2">
      <c r="A4" s="9"/>
      <c r="B4" s="9" t="s">
        <v>2</v>
      </c>
      <c r="C4" s="203" t="s">
        <v>281</v>
      </c>
      <c r="D4" s="203"/>
      <c r="E4" s="203"/>
      <c r="F4" s="203"/>
      <c r="G4" s="203"/>
      <c r="H4" s="9"/>
      <c r="I4" s="11" t="s">
        <v>3</v>
      </c>
      <c r="J4" s="11" t="s">
        <v>4</v>
      </c>
      <c r="K4" s="11" t="s">
        <v>4</v>
      </c>
      <c r="L4" s="11" t="s">
        <v>4</v>
      </c>
      <c r="M4" s="11" t="s">
        <v>4</v>
      </c>
    </row>
    <row r="5" spans="1:19" ht="10.5" customHeight="1" x14ac:dyDescent="0.2">
      <c r="A5" s="9"/>
      <c r="B5" s="9"/>
      <c r="C5" s="204" t="s">
        <v>5</v>
      </c>
      <c r="D5" s="204"/>
      <c r="E5" s="204"/>
      <c r="F5" s="204"/>
      <c r="G5" s="204"/>
      <c r="H5" s="9"/>
    </row>
    <row r="6" spans="1:19" ht="17.25" customHeight="1" x14ac:dyDescent="0.2">
      <c r="A6" s="9"/>
      <c r="B6" s="9" t="s">
        <v>280</v>
      </c>
      <c r="C6" s="12"/>
      <c r="D6" s="12"/>
      <c r="E6" s="12"/>
      <c r="F6" s="12"/>
      <c r="G6" s="12"/>
      <c r="H6" s="9"/>
    </row>
    <row r="7" spans="1:19" ht="17.25" customHeight="1" x14ac:dyDescent="0.2">
      <c r="A7" s="9"/>
      <c r="B7" s="9"/>
      <c r="C7" s="12"/>
      <c r="D7" s="12"/>
      <c r="E7" s="12"/>
      <c r="F7" s="12"/>
      <c r="G7" s="12"/>
      <c r="H7" s="9"/>
    </row>
    <row r="8" spans="1:19" ht="17.25" customHeight="1" x14ac:dyDescent="0.2">
      <c r="A8" s="9"/>
      <c r="B8" s="13" t="s">
        <v>6</v>
      </c>
      <c r="C8" s="12"/>
      <c r="D8" s="12"/>
      <c r="E8" s="12"/>
      <c r="F8" s="12"/>
      <c r="G8" s="12"/>
      <c r="H8" s="9"/>
    </row>
    <row r="9" spans="1:19" ht="17.25" customHeight="1" x14ac:dyDescent="0.2">
      <c r="A9" s="9"/>
      <c r="B9" s="9"/>
      <c r="C9" s="205"/>
      <c r="D9" s="205"/>
      <c r="E9" s="205"/>
      <c r="F9" s="205"/>
      <c r="G9" s="205"/>
      <c r="H9" s="9"/>
    </row>
    <row r="10" spans="1:19" ht="11.25" customHeight="1" x14ac:dyDescent="0.25">
      <c r="A10" s="14"/>
      <c r="B10" s="14"/>
      <c r="C10" s="204" t="s">
        <v>7</v>
      </c>
      <c r="D10" s="204"/>
      <c r="E10" s="204"/>
      <c r="F10" s="204"/>
      <c r="G10" s="204"/>
      <c r="H10" s="14"/>
    </row>
    <row r="11" spans="1:19" ht="11.25" customHeight="1" x14ac:dyDescent="0.25">
      <c r="A11" s="14"/>
      <c r="B11" s="14"/>
      <c r="C11" s="12"/>
      <c r="D11" s="12"/>
      <c r="E11" s="12"/>
      <c r="F11" s="12"/>
      <c r="G11" s="12"/>
      <c r="H11" s="14"/>
    </row>
    <row r="12" spans="1:19" ht="18" x14ac:dyDescent="0.25">
      <c r="A12" s="14"/>
      <c r="B12" s="206" t="s">
        <v>282</v>
      </c>
      <c r="C12" s="206"/>
      <c r="D12" s="206"/>
      <c r="E12" s="206"/>
      <c r="F12" s="206"/>
      <c r="G12" s="206"/>
      <c r="H12" s="14"/>
    </row>
    <row r="13" spans="1:19" ht="11.25" customHeight="1" x14ac:dyDescent="0.25">
      <c r="A13" s="14"/>
      <c r="B13" s="14"/>
      <c r="C13" s="12"/>
      <c r="D13" s="12"/>
      <c r="E13" s="12"/>
      <c r="F13" s="12"/>
      <c r="G13" s="12"/>
      <c r="H13" s="14"/>
    </row>
    <row r="14" spans="1:19" ht="11.25" customHeight="1" x14ac:dyDescent="0.25">
      <c r="A14" s="14"/>
      <c r="B14" s="14"/>
      <c r="C14" s="12"/>
      <c r="D14" s="12"/>
      <c r="E14" s="12"/>
      <c r="F14" s="12"/>
      <c r="G14" s="12"/>
      <c r="H14" s="14"/>
    </row>
    <row r="15" spans="1:19" ht="11.25" customHeight="1" x14ac:dyDescent="0.25">
      <c r="A15" s="14"/>
      <c r="B15" s="14"/>
      <c r="C15" s="12"/>
      <c r="D15" s="12"/>
      <c r="E15" s="12"/>
      <c r="F15" s="12"/>
      <c r="G15" s="12"/>
      <c r="H15" s="14"/>
    </row>
    <row r="16" spans="1:19" ht="22.5" x14ac:dyDescent="0.2">
      <c r="A16" s="15"/>
      <c r="B16" s="207" t="s">
        <v>8</v>
      </c>
      <c r="C16" s="207"/>
      <c r="D16" s="207"/>
      <c r="E16" s="207"/>
      <c r="F16" s="207"/>
      <c r="G16" s="207"/>
      <c r="H16" s="15"/>
      <c r="N16" s="16" t="s">
        <v>8</v>
      </c>
      <c r="O16" s="16" t="s">
        <v>4</v>
      </c>
      <c r="P16" s="16" t="s">
        <v>4</v>
      </c>
      <c r="Q16" s="16" t="s">
        <v>4</v>
      </c>
      <c r="R16" s="16" t="s">
        <v>4</v>
      </c>
      <c r="S16" s="16" t="s">
        <v>4</v>
      </c>
    </row>
    <row r="17" spans="1:54" ht="13.5" customHeight="1" x14ac:dyDescent="0.2">
      <c r="A17" s="17"/>
      <c r="B17" s="208" t="s">
        <v>9</v>
      </c>
      <c r="C17" s="208"/>
      <c r="D17" s="208"/>
      <c r="E17" s="208"/>
      <c r="F17" s="208"/>
      <c r="G17" s="208"/>
      <c r="H17" s="17"/>
    </row>
    <row r="18" spans="1:54" ht="9.75" customHeight="1" x14ac:dyDescent="0.2">
      <c r="A18" s="9"/>
      <c r="B18" s="9"/>
      <c r="C18" s="9"/>
      <c r="D18" s="18"/>
      <c r="E18" s="18"/>
      <c r="F18" s="18"/>
      <c r="G18" s="19"/>
      <c r="H18" s="19"/>
    </row>
    <row r="19" spans="1:54" ht="11.25" customHeight="1" x14ac:dyDescent="0.2">
      <c r="A19" s="20"/>
      <c r="B19" s="209" t="s">
        <v>279</v>
      </c>
      <c r="C19" s="209"/>
      <c r="D19" s="209"/>
      <c r="E19" s="209"/>
      <c r="F19" s="209"/>
      <c r="G19" s="209"/>
      <c r="H19" s="209"/>
      <c r="T19" s="15" t="s">
        <v>10</v>
      </c>
      <c r="U19" s="15" t="s">
        <v>4</v>
      </c>
      <c r="V19" s="15" t="s">
        <v>4</v>
      </c>
      <c r="W19" s="15" t="s">
        <v>4</v>
      </c>
      <c r="X19" s="15" t="s">
        <v>4</v>
      </c>
      <c r="Y19" s="15" t="s">
        <v>4</v>
      </c>
      <c r="Z19" s="15" t="s">
        <v>4</v>
      </c>
    </row>
    <row r="20" spans="1:54" ht="9.75" customHeight="1" x14ac:dyDescent="0.2">
      <c r="A20" s="9"/>
      <c r="B20" s="9"/>
      <c r="C20" s="9"/>
      <c r="D20" s="12"/>
      <c r="E20" s="12"/>
      <c r="F20" s="12"/>
      <c r="G20" s="12"/>
      <c r="H20" s="12"/>
    </row>
    <row r="21" spans="1:54" ht="16.5" customHeight="1" x14ac:dyDescent="0.2">
      <c r="A21" s="210" t="s">
        <v>11</v>
      </c>
      <c r="B21" s="210" t="s">
        <v>12</v>
      </c>
      <c r="C21" s="210" t="s">
        <v>13</v>
      </c>
      <c r="D21" s="213" t="s">
        <v>14</v>
      </c>
      <c r="E21" s="214"/>
      <c r="F21" s="214"/>
      <c r="G21" s="214"/>
      <c r="H21" s="215"/>
      <c r="I21" s="21"/>
    </row>
    <row r="22" spans="1:54" ht="58.5" customHeight="1" x14ac:dyDescent="0.2">
      <c r="A22" s="211"/>
      <c r="B22" s="211"/>
      <c r="C22" s="211"/>
      <c r="D22" s="210" t="s">
        <v>15</v>
      </c>
      <c r="E22" s="210" t="s">
        <v>16</v>
      </c>
      <c r="F22" s="210" t="s">
        <v>17</v>
      </c>
      <c r="G22" s="210" t="s">
        <v>18</v>
      </c>
      <c r="H22" s="210" t="s">
        <v>19</v>
      </c>
      <c r="I22" s="21"/>
    </row>
    <row r="23" spans="1:54" ht="3.75" customHeight="1" x14ac:dyDescent="0.2">
      <c r="A23" s="212"/>
      <c r="B23" s="212"/>
      <c r="C23" s="212"/>
      <c r="D23" s="212"/>
      <c r="E23" s="212"/>
      <c r="F23" s="212"/>
      <c r="G23" s="212"/>
      <c r="H23" s="212"/>
      <c r="I23" s="21"/>
    </row>
    <row r="24" spans="1:54" x14ac:dyDescent="0.2">
      <c r="A24" s="22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1"/>
    </row>
    <row r="25" spans="1:54" s="23" customFormat="1" ht="14.25" x14ac:dyDescent="0.2">
      <c r="A25" s="216" t="s">
        <v>20</v>
      </c>
      <c r="B25" s="217"/>
      <c r="C25" s="217"/>
      <c r="D25" s="217"/>
      <c r="E25" s="217"/>
      <c r="F25" s="217"/>
      <c r="G25" s="217"/>
      <c r="H25" s="218"/>
      <c r="I25" s="24"/>
      <c r="J25" s="24"/>
      <c r="K25" s="24"/>
      <c r="L25" s="24"/>
      <c r="M25" s="24"/>
      <c r="N25" s="25"/>
      <c r="O25" s="25"/>
      <c r="P25" s="25"/>
      <c r="Q25" s="25"/>
      <c r="R25" s="25"/>
      <c r="S25" s="25"/>
      <c r="T25" s="26"/>
      <c r="U25" s="26"/>
      <c r="V25" s="26"/>
      <c r="W25" s="26"/>
      <c r="X25" s="26"/>
      <c r="Y25" s="26"/>
      <c r="Z25" s="26"/>
      <c r="AA25" s="27" t="s">
        <v>20</v>
      </c>
      <c r="AB25" s="28"/>
      <c r="AC25" s="28"/>
      <c r="AD25" s="28"/>
      <c r="AE25" s="29"/>
      <c r="AF25" s="29"/>
      <c r="AG25" s="28"/>
      <c r="AH25" s="28"/>
      <c r="AI25" s="28"/>
      <c r="AJ25" s="28"/>
      <c r="AK25" s="28"/>
      <c r="AL25" s="28"/>
      <c r="AM25" s="28"/>
      <c r="AN25" s="28"/>
      <c r="AO25" s="29"/>
      <c r="AP25" s="29"/>
      <c r="AQ25" s="29"/>
      <c r="AR25" s="29"/>
      <c r="AS25" s="28"/>
      <c r="AT25" s="28"/>
      <c r="AU25" s="28"/>
      <c r="AV25" s="28"/>
      <c r="AW25" s="29"/>
      <c r="AX25" s="29"/>
      <c r="AY25" s="28"/>
      <c r="AZ25" s="28"/>
      <c r="BA25" s="28"/>
      <c r="BB25" s="28"/>
    </row>
    <row r="26" spans="1:54" s="23" customFormat="1" ht="14.25" x14ac:dyDescent="0.2">
      <c r="A26" s="30" t="s">
        <v>21</v>
      </c>
      <c r="B26" s="135" t="s">
        <v>283</v>
      </c>
      <c r="C26" s="31" t="s">
        <v>22</v>
      </c>
      <c r="D26" s="32">
        <v>527.99900000000002</v>
      </c>
      <c r="E26" s="32">
        <v>198.869</v>
      </c>
      <c r="F26" s="167">
        <v>1328.4079999999999</v>
      </c>
      <c r="G26" s="32"/>
      <c r="H26" s="32">
        <v>2055.2759999999998</v>
      </c>
      <c r="I26" s="24"/>
      <c r="J26" s="24"/>
      <c r="K26" s="24"/>
      <c r="L26" s="24"/>
      <c r="M26" s="24"/>
      <c r="N26" s="25"/>
      <c r="O26" s="25"/>
      <c r="P26" s="25"/>
      <c r="Q26" s="25"/>
      <c r="R26" s="25"/>
      <c r="S26" s="25"/>
      <c r="T26" s="26"/>
      <c r="U26" s="26"/>
      <c r="V26" s="26"/>
      <c r="W26" s="26"/>
      <c r="X26" s="26"/>
      <c r="Y26" s="26"/>
      <c r="Z26" s="26"/>
      <c r="AA26" s="27"/>
      <c r="AB26" s="28"/>
      <c r="AC26" s="28"/>
      <c r="AD26" s="28"/>
      <c r="AE26" s="29"/>
      <c r="AF26" s="29"/>
      <c r="AG26" s="28"/>
      <c r="AH26" s="28"/>
      <c r="AI26" s="28"/>
      <c r="AJ26" s="28"/>
      <c r="AK26" s="28"/>
      <c r="AL26" s="28"/>
      <c r="AM26" s="28"/>
      <c r="AN26" s="28"/>
      <c r="AO26" s="29"/>
      <c r="AP26" s="29"/>
      <c r="AQ26" s="29"/>
      <c r="AR26" s="29"/>
      <c r="AS26" s="28"/>
      <c r="AT26" s="28"/>
      <c r="AU26" s="28"/>
      <c r="AV26" s="28"/>
      <c r="AW26" s="29"/>
      <c r="AX26" s="29"/>
      <c r="AY26" s="28"/>
      <c r="AZ26" s="28"/>
      <c r="BA26" s="28"/>
      <c r="BB26" s="28"/>
    </row>
    <row r="27" spans="1:54" s="23" customFormat="1" ht="14.25" x14ac:dyDescent="0.2">
      <c r="A27" s="33"/>
      <c r="B27" s="219" t="s">
        <v>23</v>
      </c>
      <c r="C27" s="220"/>
      <c r="D27" s="34">
        <v>527.99900000000002</v>
      </c>
      <c r="E27" s="34">
        <v>198.869</v>
      </c>
      <c r="F27" s="35">
        <v>1328.4079999999999</v>
      </c>
      <c r="G27" s="35"/>
      <c r="H27" s="35">
        <v>2055.2759999999998</v>
      </c>
      <c r="I27" s="24"/>
      <c r="J27" s="24"/>
      <c r="K27" s="24"/>
      <c r="L27" s="24"/>
      <c r="M27" s="24"/>
      <c r="N27" s="25"/>
      <c r="O27" s="25"/>
      <c r="P27" s="25"/>
      <c r="Q27" s="25"/>
      <c r="R27" s="25"/>
      <c r="S27" s="25"/>
      <c r="T27" s="26"/>
      <c r="U27" s="26"/>
      <c r="V27" s="26"/>
      <c r="W27" s="26"/>
      <c r="X27" s="26"/>
      <c r="Y27" s="26"/>
      <c r="Z27" s="26"/>
      <c r="AA27" s="27"/>
      <c r="AB27" s="36" t="s">
        <v>23</v>
      </c>
      <c r="AC27" s="28"/>
      <c r="AD27" s="28"/>
      <c r="AE27" s="29"/>
      <c r="AF27" s="29"/>
      <c r="AG27" s="28"/>
      <c r="AH27" s="28"/>
      <c r="AI27" s="28"/>
      <c r="AJ27" s="28"/>
      <c r="AK27" s="28"/>
      <c r="AL27" s="28"/>
      <c r="AM27" s="28"/>
      <c r="AN27" s="28"/>
      <c r="AO27" s="29"/>
      <c r="AP27" s="29"/>
      <c r="AQ27" s="29"/>
      <c r="AR27" s="29"/>
      <c r="AS27" s="28"/>
      <c r="AT27" s="28"/>
      <c r="AU27" s="28"/>
      <c r="AV27" s="28"/>
      <c r="AW27" s="29"/>
      <c r="AX27" s="29"/>
      <c r="AY27" s="28"/>
      <c r="AZ27" s="28"/>
      <c r="BA27" s="28"/>
      <c r="BB27" s="28"/>
    </row>
    <row r="28" spans="1:54" s="23" customFormat="1" ht="14.25" x14ac:dyDescent="0.2">
      <c r="A28" s="33"/>
      <c r="B28" s="221" t="s">
        <v>24</v>
      </c>
      <c r="C28" s="222"/>
      <c r="D28" s="34">
        <v>527.99900000000002</v>
      </c>
      <c r="E28" s="34">
        <v>198.869</v>
      </c>
      <c r="F28" s="35">
        <v>1328.4079999999999</v>
      </c>
      <c r="G28" s="35"/>
      <c r="H28" s="35">
        <v>2055.2759999999998</v>
      </c>
      <c r="I28" s="24"/>
      <c r="J28" s="24"/>
      <c r="K28" s="24"/>
      <c r="L28" s="24"/>
      <c r="M28" s="24"/>
      <c r="N28" s="25"/>
      <c r="O28" s="25"/>
      <c r="P28" s="25"/>
      <c r="Q28" s="25"/>
      <c r="R28" s="25"/>
      <c r="S28" s="25"/>
      <c r="T28" s="26"/>
      <c r="U28" s="26"/>
      <c r="V28" s="26"/>
      <c r="W28" s="26"/>
      <c r="X28" s="26"/>
      <c r="Y28" s="26"/>
      <c r="Z28" s="26"/>
      <c r="AA28" s="27"/>
      <c r="AB28" s="36"/>
      <c r="AC28" s="37" t="s">
        <v>24</v>
      </c>
      <c r="AD28" s="28"/>
      <c r="AE28" s="29"/>
      <c r="AF28" s="29"/>
      <c r="AG28" s="28"/>
      <c r="AH28" s="28"/>
      <c r="AI28" s="28"/>
      <c r="AJ28" s="28"/>
      <c r="AK28" s="28"/>
      <c r="AL28" s="28"/>
      <c r="AM28" s="28"/>
      <c r="AN28" s="28"/>
      <c r="AO28" s="29"/>
      <c r="AP28" s="29"/>
      <c r="AQ28" s="29"/>
      <c r="AR28" s="29"/>
      <c r="AS28" s="28"/>
      <c r="AT28" s="28"/>
      <c r="AU28" s="28"/>
      <c r="AV28" s="28"/>
      <c r="AW28" s="29"/>
      <c r="AX28" s="29"/>
      <c r="AY28" s="28"/>
      <c r="AZ28" s="28"/>
      <c r="BA28" s="28"/>
      <c r="BB28" s="28"/>
    </row>
    <row r="29" spans="1:54" s="23" customFormat="1" ht="14.25" x14ac:dyDescent="0.2">
      <c r="A29" s="216" t="s">
        <v>25</v>
      </c>
      <c r="B29" s="217"/>
      <c r="C29" s="217"/>
      <c r="D29" s="217"/>
      <c r="E29" s="217"/>
      <c r="F29" s="217"/>
      <c r="G29" s="217"/>
      <c r="H29" s="218"/>
      <c r="I29" s="24"/>
      <c r="J29" s="24"/>
      <c r="K29" s="24"/>
      <c r="L29" s="24"/>
      <c r="M29" s="24"/>
      <c r="N29" s="25"/>
      <c r="O29" s="25"/>
      <c r="P29" s="25"/>
      <c r="Q29" s="25"/>
      <c r="R29" s="25"/>
      <c r="S29" s="25"/>
      <c r="T29" s="26"/>
      <c r="U29" s="26"/>
      <c r="V29" s="26"/>
      <c r="W29" s="26"/>
      <c r="X29" s="26"/>
      <c r="Y29" s="26"/>
      <c r="Z29" s="26"/>
      <c r="AA29" s="27" t="s">
        <v>25</v>
      </c>
      <c r="AB29" s="36"/>
      <c r="AC29" s="37"/>
      <c r="AD29" s="28"/>
      <c r="AE29" s="29"/>
      <c r="AF29" s="29"/>
      <c r="AG29" s="28"/>
      <c r="AH29" s="28"/>
      <c r="AI29" s="28"/>
      <c r="AJ29" s="28"/>
      <c r="AK29" s="28"/>
      <c r="AL29" s="28"/>
      <c r="AM29" s="28"/>
      <c r="AN29" s="28"/>
      <c r="AO29" s="29"/>
      <c r="AP29" s="29"/>
      <c r="AQ29" s="29"/>
      <c r="AR29" s="29"/>
      <c r="AS29" s="28"/>
      <c r="AT29" s="28"/>
      <c r="AU29" s="28"/>
      <c r="AV29" s="28"/>
      <c r="AW29" s="29"/>
      <c r="AX29" s="29"/>
      <c r="AY29" s="28"/>
      <c r="AZ29" s="28"/>
      <c r="BA29" s="28"/>
      <c r="BB29" s="28"/>
    </row>
    <row r="30" spans="1:54" s="23" customFormat="1" ht="14.25" x14ac:dyDescent="0.2">
      <c r="A30" s="30" t="s">
        <v>26</v>
      </c>
      <c r="B30" s="135" t="s">
        <v>284</v>
      </c>
      <c r="C30" s="31" t="s">
        <v>27</v>
      </c>
      <c r="D30" s="32"/>
      <c r="E30" s="32"/>
      <c r="F30" s="32"/>
      <c r="G30" s="32">
        <v>170.55799999999999</v>
      </c>
      <c r="H30" s="32">
        <v>170.55799999999999</v>
      </c>
      <c r="I30" s="24"/>
      <c r="J30" s="24"/>
      <c r="K30" s="24"/>
      <c r="L30" s="24"/>
      <c r="M30" s="24"/>
      <c r="N30" s="25"/>
      <c r="O30" s="25"/>
      <c r="P30" s="25"/>
      <c r="Q30" s="25"/>
      <c r="R30" s="25"/>
      <c r="S30" s="25"/>
      <c r="T30" s="26"/>
      <c r="U30" s="26"/>
      <c r="V30" s="26"/>
      <c r="W30" s="26"/>
      <c r="X30" s="26"/>
      <c r="Y30" s="26"/>
      <c r="Z30" s="26"/>
      <c r="AA30" s="27"/>
      <c r="AB30" s="36"/>
      <c r="AC30" s="37"/>
      <c r="AD30" s="28"/>
      <c r="AE30" s="29"/>
      <c r="AF30" s="29"/>
      <c r="AG30" s="28"/>
      <c r="AH30" s="28"/>
      <c r="AI30" s="28"/>
      <c r="AJ30" s="28"/>
      <c r="AK30" s="28"/>
      <c r="AL30" s="28"/>
      <c r="AM30" s="28"/>
      <c r="AN30" s="28"/>
      <c r="AO30" s="29"/>
      <c r="AP30" s="29"/>
      <c r="AQ30" s="29"/>
      <c r="AR30" s="29"/>
      <c r="AS30" s="28"/>
      <c r="AT30" s="28"/>
      <c r="AU30" s="28"/>
      <c r="AV30" s="28"/>
      <c r="AW30" s="29"/>
      <c r="AX30" s="29"/>
      <c r="AY30" s="28"/>
      <c r="AZ30" s="28"/>
      <c r="BA30" s="28"/>
      <c r="BB30" s="28"/>
    </row>
    <row r="31" spans="1:54" s="23" customFormat="1" ht="14.25" x14ac:dyDescent="0.2">
      <c r="A31" s="33"/>
      <c r="B31" s="219" t="s">
        <v>28</v>
      </c>
      <c r="C31" s="220"/>
      <c r="D31" s="34"/>
      <c r="E31" s="34"/>
      <c r="F31" s="35"/>
      <c r="G31" s="35">
        <v>170.55799999999999</v>
      </c>
      <c r="H31" s="35">
        <v>170.55799999999999</v>
      </c>
      <c r="I31" s="24"/>
      <c r="J31" s="24"/>
      <c r="K31" s="24"/>
      <c r="L31" s="24"/>
      <c r="M31" s="24"/>
      <c r="N31" s="25"/>
      <c r="O31" s="25"/>
      <c r="P31" s="25"/>
      <c r="Q31" s="25"/>
      <c r="R31" s="25"/>
      <c r="S31" s="25"/>
      <c r="T31" s="26"/>
      <c r="U31" s="26"/>
      <c r="V31" s="26"/>
      <c r="W31" s="26"/>
      <c r="X31" s="26"/>
      <c r="Y31" s="26"/>
      <c r="Z31" s="26"/>
      <c r="AA31" s="27"/>
      <c r="AB31" s="36" t="s">
        <v>28</v>
      </c>
      <c r="AC31" s="37"/>
      <c r="AD31" s="28"/>
      <c r="AE31" s="29"/>
      <c r="AF31" s="29"/>
      <c r="AG31" s="28"/>
      <c r="AH31" s="28"/>
      <c r="AI31" s="28"/>
      <c r="AJ31" s="28"/>
      <c r="AK31" s="28"/>
      <c r="AL31" s="28"/>
      <c r="AM31" s="28"/>
      <c r="AN31" s="28"/>
      <c r="AO31" s="29"/>
      <c r="AP31" s="29"/>
      <c r="AQ31" s="29"/>
      <c r="AR31" s="29"/>
      <c r="AS31" s="28"/>
      <c r="AT31" s="28"/>
      <c r="AU31" s="28"/>
      <c r="AV31" s="28"/>
      <c r="AW31" s="29"/>
      <c r="AX31" s="29"/>
      <c r="AY31" s="28"/>
      <c r="AZ31" s="28"/>
      <c r="BA31" s="28"/>
      <c r="BB31" s="28"/>
    </row>
    <row r="32" spans="1:54" s="23" customFormat="1" ht="14.25" x14ac:dyDescent="0.2">
      <c r="A32" s="33"/>
      <c r="B32" s="221" t="s">
        <v>29</v>
      </c>
      <c r="C32" s="222"/>
      <c r="D32" s="34">
        <v>527.99900000000002</v>
      </c>
      <c r="E32" s="34">
        <v>198.869</v>
      </c>
      <c r="F32" s="35">
        <v>1328.4079999999999</v>
      </c>
      <c r="G32" s="35">
        <v>170.55799999999999</v>
      </c>
      <c r="H32" s="35">
        <v>2225.8339999999998</v>
      </c>
      <c r="I32" s="24"/>
      <c r="J32" s="24"/>
      <c r="K32" s="24"/>
      <c r="L32" s="24"/>
      <c r="M32" s="24"/>
      <c r="N32" s="25"/>
      <c r="O32" s="25"/>
      <c r="P32" s="25"/>
      <c r="Q32" s="25"/>
      <c r="R32" s="25"/>
      <c r="S32" s="25"/>
      <c r="T32" s="26"/>
      <c r="U32" s="26"/>
      <c r="V32" s="26"/>
      <c r="W32" s="26"/>
      <c r="X32" s="26"/>
      <c r="Y32" s="26"/>
      <c r="Z32" s="26"/>
      <c r="AA32" s="27"/>
      <c r="AB32" s="36"/>
      <c r="AC32" s="37" t="s">
        <v>29</v>
      </c>
      <c r="AD32" s="28"/>
      <c r="AE32" s="29"/>
      <c r="AF32" s="29"/>
      <c r="AG32" s="28"/>
      <c r="AH32" s="28"/>
      <c r="AI32" s="28"/>
      <c r="AJ32" s="28"/>
      <c r="AK32" s="28"/>
      <c r="AL32" s="28"/>
      <c r="AM32" s="28"/>
      <c r="AN32" s="28"/>
      <c r="AO32" s="29"/>
      <c r="AP32" s="29"/>
      <c r="AQ32" s="29"/>
      <c r="AR32" s="29"/>
      <c r="AS32" s="28"/>
      <c r="AT32" s="28"/>
      <c r="AU32" s="28"/>
      <c r="AV32" s="28"/>
      <c r="AW32" s="29"/>
      <c r="AX32" s="29"/>
      <c r="AY32" s="28"/>
      <c r="AZ32" s="28"/>
      <c r="BA32" s="28"/>
      <c r="BB32" s="28"/>
    </row>
    <row r="33" spans="1:54" s="23" customFormat="1" ht="14.25" x14ac:dyDescent="0.2">
      <c r="A33" s="216" t="s">
        <v>30</v>
      </c>
      <c r="B33" s="217"/>
      <c r="C33" s="217"/>
      <c r="D33" s="217"/>
      <c r="E33" s="217"/>
      <c r="F33" s="217"/>
      <c r="G33" s="217"/>
      <c r="H33" s="218"/>
      <c r="I33" s="24"/>
      <c r="J33" s="24"/>
      <c r="K33" s="24"/>
      <c r="L33" s="24"/>
      <c r="M33" s="24"/>
      <c r="N33" s="25"/>
      <c r="O33" s="25"/>
      <c r="P33" s="25"/>
      <c r="Q33" s="25"/>
      <c r="R33" s="25"/>
      <c r="S33" s="25"/>
      <c r="T33" s="26"/>
      <c r="U33" s="26"/>
      <c r="V33" s="26"/>
      <c r="W33" s="26"/>
      <c r="X33" s="26"/>
      <c r="Y33" s="26"/>
      <c r="Z33" s="26"/>
      <c r="AA33" s="27" t="s">
        <v>30</v>
      </c>
      <c r="AB33" s="36"/>
      <c r="AC33" s="37"/>
      <c r="AD33" s="28"/>
      <c r="AE33" s="29"/>
      <c r="AF33" s="29"/>
      <c r="AG33" s="28"/>
      <c r="AH33" s="28"/>
      <c r="AI33" s="28"/>
      <c r="AJ33" s="28"/>
      <c r="AK33" s="28"/>
      <c r="AL33" s="28"/>
      <c r="AM33" s="28"/>
      <c r="AN33" s="28"/>
      <c r="AO33" s="29"/>
      <c r="AP33" s="29"/>
      <c r="AQ33" s="29"/>
      <c r="AR33" s="29"/>
      <c r="AS33" s="28"/>
      <c r="AT33" s="28"/>
      <c r="AU33" s="28"/>
      <c r="AV33" s="28"/>
      <c r="AW33" s="29"/>
      <c r="AX33" s="29"/>
      <c r="AY33" s="28"/>
      <c r="AZ33" s="28"/>
      <c r="BA33" s="28"/>
      <c r="BB33" s="28"/>
    </row>
    <row r="34" spans="1:54" s="23" customFormat="1" ht="14.25" x14ac:dyDescent="0.2">
      <c r="A34" s="33"/>
      <c r="B34" s="221" t="s">
        <v>31</v>
      </c>
      <c r="C34" s="222"/>
      <c r="D34" s="34">
        <v>527.99900000000002</v>
      </c>
      <c r="E34" s="34">
        <v>198.869</v>
      </c>
      <c r="F34" s="35">
        <v>1328.4079999999999</v>
      </c>
      <c r="G34" s="35">
        <v>170.55799999999999</v>
      </c>
      <c r="H34" s="35">
        <v>2225.8339999999998</v>
      </c>
      <c r="I34" s="24"/>
      <c r="J34" s="24"/>
      <c r="K34" s="24"/>
      <c r="L34" s="24"/>
      <c r="M34" s="24"/>
      <c r="N34" s="25"/>
      <c r="O34" s="25"/>
      <c r="P34" s="25"/>
      <c r="Q34" s="25"/>
      <c r="R34" s="25"/>
      <c r="S34" s="25"/>
      <c r="T34" s="26"/>
      <c r="U34" s="26"/>
      <c r="V34" s="26"/>
      <c r="W34" s="26"/>
      <c r="X34" s="26"/>
      <c r="Y34" s="26"/>
      <c r="Z34" s="26"/>
      <c r="AA34" s="27"/>
      <c r="AB34" s="36"/>
      <c r="AC34" s="37" t="s">
        <v>31</v>
      </c>
      <c r="AD34" s="28"/>
      <c r="AE34" s="29"/>
      <c r="AF34" s="29"/>
      <c r="AG34" s="28"/>
      <c r="AH34" s="28"/>
      <c r="AI34" s="28"/>
      <c r="AJ34" s="28"/>
      <c r="AK34" s="28"/>
      <c r="AL34" s="28"/>
      <c r="AM34" s="28"/>
      <c r="AN34" s="28"/>
      <c r="AO34" s="29"/>
      <c r="AP34" s="29"/>
      <c r="AQ34" s="29"/>
      <c r="AR34" s="29"/>
      <c r="AS34" s="28"/>
      <c r="AT34" s="28"/>
      <c r="AU34" s="28"/>
      <c r="AV34" s="28"/>
      <c r="AW34" s="29"/>
      <c r="AX34" s="29"/>
      <c r="AY34" s="28"/>
      <c r="AZ34" s="28"/>
      <c r="BA34" s="28"/>
      <c r="BB34" s="28"/>
    </row>
    <row r="35" spans="1:54" s="23" customFormat="1" ht="14.25" x14ac:dyDescent="0.2">
      <c r="A35" s="216" t="s">
        <v>32</v>
      </c>
      <c r="B35" s="217"/>
      <c r="C35" s="217"/>
      <c r="D35" s="217"/>
      <c r="E35" s="217"/>
      <c r="F35" s="217"/>
      <c r="G35" s="217"/>
      <c r="H35" s="218"/>
      <c r="I35" s="24"/>
      <c r="J35" s="24"/>
      <c r="K35" s="24"/>
      <c r="L35" s="24"/>
      <c r="M35" s="24"/>
      <c r="N35" s="25"/>
      <c r="O35" s="25"/>
      <c r="P35" s="25"/>
      <c r="Q35" s="25"/>
      <c r="R35" s="25"/>
      <c r="S35" s="25"/>
      <c r="T35" s="26"/>
      <c r="U35" s="26"/>
      <c r="V35" s="26"/>
      <c r="W35" s="26"/>
      <c r="X35" s="26"/>
      <c r="Y35" s="26"/>
      <c r="Z35" s="26"/>
      <c r="AA35" s="27" t="s">
        <v>32</v>
      </c>
      <c r="AB35" s="36"/>
      <c r="AC35" s="37"/>
      <c r="AD35" s="28"/>
      <c r="AE35" s="29"/>
      <c r="AF35" s="29"/>
      <c r="AG35" s="28"/>
      <c r="AH35" s="28"/>
      <c r="AI35" s="28"/>
      <c r="AJ35" s="28"/>
      <c r="AK35" s="28"/>
      <c r="AL35" s="28"/>
      <c r="AM35" s="28"/>
      <c r="AN35" s="28"/>
      <c r="AO35" s="29"/>
      <c r="AP35" s="29"/>
      <c r="AQ35" s="29"/>
      <c r="AR35" s="29"/>
      <c r="AS35" s="28"/>
      <c r="AT35" s="28"/>
      <c r="AU35" s="28"/>
      <c r="AV35" s="28"/>
      <c r="AW35" s="29"/>
      <c r="AX35" s="29"/>
      <c r="AY35" s="28"/>
      <c r="AZ35" s="28"/>
      <c r="BA35" s="28"/>
      <c r="BB35" s="28"/>
    </row>
    <row r="36" spans="1:54" s="23" customFormat="1" ht="14.25" x14ac:dyDescent="0.2">
      <c r="A36" s="33"/>
      <c r="B36" s="221" t="s">
        <v>33</v>
      </c>
      <c r="C36" s="222"/>
      <c r="D36" s="34">
        <v>527.99900000000002</v>
      </c>
      <c r="E36" s="34">
        <v>198.869</v>
      </c>
      <c r="F36" s="35">
        <v>1328.4079999999999</v>
      </c>
      <c r="G36" s="35">
        <v>170.55799999999999</v>
      </c>
      <c r="H36" s="35">
        <v>2225.8339999999998</v>
      </c>
      <c r="I36" s="24"/>
      <c r="J36" s="24"/>
      <c r="K36" s="24"/>
      <c r="L36" s="24"/>
      <c r="M36" s="24"/>
      <c r="N36" s="25"/>
      <c r="O36" s="25"/>
      <c r="P36" s="25"/>
      <c r="Q36" s="25"/>
      <c r="R36" s="25"/>
      <c r="S36" s="25"/>
      <c r="T36" s="26"/>
      <c r="U36" s="26"/>
      <c r="V36" s="26"/>
      <c r="W36" s="26"/>
      <c r="X36" s="26"/>
      <c r="Y36" s="26"/>
      <c r="Z36" s="26"/>
      <c r="AA36" s="27"/>
      <c r="AB36" s="36"/>
      <c r="AC36" s="37" t="s">
        <v>33</v>
      </c>
      <c r="AD36" s="28"/>
      <c r="AE36" s="29"/>
      <c r="AF36" s="29"/>
      <c r="AG36" s="28"/>
      <c r="AH36" s="28"/>
      <c r="AI36" s="28"/>
      <c r="AJ36" s="28"/>
      <c r="AK36" s="28"/>
      <c r="AL36" s="28"/>
      <c r="AM36" s="28"/>
      <c r="AN36" s="28"/>
      <c r="AO36" s="29"/>
      <c r="AP36" s="29"/>
      <c r="AQ36" s="29"/>
      <c r="AR36" s="29"/>
      <c r="AS36" s="28"/>
      <c r="AT36" s="28"/>
      <c r="AU36" s="28"/>
      <c r="AV36" s="28"/>
      <c r="AW36" s="29"/>
      <c r="AX36" s="29"/>
      <c r="AY36" s="28"/>
      <c r="AZ36" s="28"/>
      <c r="BA36" s="28"/>
      <c r="BB36" s="28"/>
    </row>
    <row r="37" spans="1:54" s="23" customFormat="1" ht="14.25" x14ac:dyDescent="0.2">
      <c r="A37" s="216" t="s">
        <v>34</v>
      </c>
      <c r="B37" s="217"/>
      <c r="C37" s="217"/>
      <c r="D37" s="217"/>
      <c r="E37" s="217"/>
      <c r="F37" s="217"/>
      <c r="G37" s="217"/>
      <c r="H37" s="218"/>
      <c r="I37" s="24"/>
      <c r="J37" s="24"/>
      <c r="K37" s="24"/>
      <c r="L37" s="24"/>
      <c r="M37" s="24"/>
      <c r="N37" s="25"/>
      <c r="O37" s="25"/>
      <c r="P37" s="25"/>
      <c r="Q37" s="25"/>
      <c r="R37" s="25"/>
      <c r="S37" s="25"/>
      <c r="T37" s="26"/>
      <c r="U37" s="26"/>
      <c r="V37" s="26"/>
      <c r="W37" s="26"/>
      <c r="X37" s="26"/>
      <c r="Y37" s="26"/>
      <c r="Z37" s="26"/>
      <c r="AA37" s="27" t="s">
        <v>34</v>
      </c>
      <c r="AB37" s="36"/>
      <c r="AC37" s="37"/>
      <c r="AD37" s="28"/>
      <c r="AE37" s="29"/>
      <c r="AF37" s="29"/>
      <c r="AG37" s="28"/>
      <c r="AH37" s="28"/>
      <c r="AI37" s="28"/>
      <c r="AJ37" s="28"/>
      <c r="AK37" s="28"/>
      <c r="AL37" s="28"/>
      <c r="AM37" s="28"/>
      <c r="AN37" s="28"/>
      <c r="AO37" s="29"/>
      <c r="AP37" s="29"/>
      <c r="AQ37" s="29"/>
      <c r="AR37" s="29"/>
      <c r="AS37" s="28"/>
      <c r="AT37" s="28"/>
      <c r="AU37" s="28"/>
      <c r="AV37" s="28"/>
      <c r="AW37" s="29"/>
      <c r="AX37" s="29"/>
      <c r="AY37" s="28"/>
      <c r="AZ37" s="28"/>
      <c r="BA37" s="28"/>
      <c r="BB37" s="28"/>
    </row>
    <row r="38" spans="1:54" s="23" customFormat="1" ht="14.25" x14ac:dyDescent="0.2">
      <c r="A38" s="30" t="s">
        <v>35</v>
      </c>
      <c r="B38" s="31" t="s">
        <v>36</v>
      </c>
      <c r="C38" s="31" t="s">
        <v>37</v>
      </c>
      <c r="D38" s="32">
        <v>105.6</v>
      </c>
      <c r="E38" s="32">
        <v>39.774000000000001</v>
      </c>
      <c r="F38" s="32">
        <v>265.68200000000002</v>
      </c>
      <c r="G38" s="32">
        <v>34.112000000000002</v>
      </c>
      <c r="H38" s="32">
        <v>445.16800000000001</v>
      </c>
      <c r="I38" s="24"/>
      <c r="J38" s="24"/>
      <c r="K38" s="24"/>
      <c r="L38" s="24"/>
      <c r="M38" s="24"/>
      <c r="N38" s="25"/>
      <c r="O38" s="25"/>
      <c r="P38" s="25"/>
      <c r="Q38" s="25"/>
      <c r="R38" s="25"/>
      <c r="S38" s="25"/>
      <c r="T38" s="26"/>
      <c r="U38" s="26"/>
      <c r="V38" s="26"/>
      <c r="W38" s="26"/>
      <c r="X38" s="26"/>
      <c r="Y38" s="26"/>
      <c r="Z38" s="26"/>
      <c r="AA38" s="27"/>
      <c r="AB38" s="36"/>
      <c r="AC38" s="37"/>
      <c r="AD38" s="28"/>
      <c r="AE38" s="29"/>
      <c r="AF38" s="29"/>
      <c r="AG38" s="28"/>
      <c r="AH38" s="28"/>
      <c r="AI38" s="28"/>
      <c r="AJ38" s="28"/>
      <c r="AK38" s="28"/>
      <c r="AL38" s="28"/>
      <c r="AM38" s="28"/>
      <c r="AN38" s="28"/>
      <c r="AO38" s="29"/>
      <c r="AP38" s="29"/>
      <c r="AQ38" s="29"/>
      <c r="AR38" s="29"/>
      <c r="AS38" s="28"/>
      <c r="AT38" s="28"/>
      <c r="AU38" s="28"/>
      <c r="AV38" s="28"/>
      <c r="AW38" s="29"/>
      <c r="AX38" s="29"/>
      <c r="AY38" s="28"/>
      <c r="AZ38" s="28"/>
      <c r="BA38" s="28"/>
      <c r="BB38" s="28"/>
    </row>
    <row r="39" spans="1:54" s="23" customFormat="1" ht="14.25" x14ac:dyDescent="0.2">
      <c r="A39" s="33"/>
      <c r="B39" s="219" t="s">
        <v>38</v>
      </c>
      <c r="C39" s="220"/>
      <c r="D39" s="34">
        <v>105.6</v>
      </c>
      <c r="E39" s="34">
        <v>39.774000000000001</v>
      </c>
      <c r="F39" s="35">
        <v>265.68200000000002</v>
      </c>
      <c r="G39" s="35">
        <v>34.112000000000002</v>
      </c>
      <c r="H39" s="35">
        <v>445.16800000000001</v>
      </c>
      <c r="I39" s="24"/>
      <c r="J39" s="24"/>
      <c r="K39" s="24"/>
      <c r="L39" s="24"/>
      <c r="M39" s="24"/>
      <c r="N39" s="25"/>
      <c r="O39" s="25"/>
      <c r="P39" s="25"/>
      <c r="Q39" s="25"/>
      <c r="R39" s="25"/>
      <c r="S39" s="25"/>
      <c r="T39" s="26"/>
      <c r="U39" s="26"/>
      <c r="V39" s="26"/>
      <c r="W39" s="26"/>
      <c r="X39" s="26"/>
      <c r="Y39" s="26"/>
      <c r="Z39" s="26"/>
      <c r="AA39" s="27"/>
      <c r="AB39" s="36" t="s">
        <v>38</v>
      </c>
      <c r="AC39" s="37"/>
      <c r="AD39" s="28"/>
      <c r="AE39" s="29"/>
      <c r="AF39" s="29"/>
      <c r="AG39" s="28"/>
      <c r="AH39" s="28"/>
      <c r="AI39" s="28"/>
      <c r="AJ39" s="28"/>
      <c r="AK39" s="28"/>
      <c r="AL39" s="28"/>
      <c r="AM39" s="28"/>
      <c r="AN39" s="28"/>
      <c r="AO39" s="29"/>
      <c r="AP39" s="29"/>
      <c r="AQ39" s="29"/>
      <c r="AR39" s="29"/>
      <c r="AS39" s="28"/>
      <c r="AT39" s="28"/>
      <c r="AU39" s="28"/>
      <c r="AV39" s="28"/>
      <c r="AW39" s="29"/>
      <c r="AX39" s="29"/>
      <c r="AY39" s="28"/>
      <c r="AZ39" s="28"/>
      <c r="BA39" s="28"/>
      <c r="BB39" s="28"/>
    </row>
    <row r="40" spans="1:54" s="23" customFormat="1" ht="14.25" x14ac:dyDescent="0.2">
      <c r="A40" s="33"/>
      <c r="B40" s="221" t="s">
        <v>39</v>
      </c>
      <c r="C40" s="222"/>
      <c r="D40" s="34">
        <v>633.59900000000005</v>
      </c>
      <c r="E40" s="34">
        <v>238.643</v>
      </c>
      <c r="F40" s="35">
        <v>1594.09</v>
      </c>
      <c r="G40" s="35">
        <v>204.67</v>
      </c>
      <c r="H40" s="35">
        <v>2671.002</v>
      </c>
      <c r="I40" s="24"/>
      <c r="J40" s="24"/>
      <c r="K40" s="24"/>
      <c r="L40" s="24"/>
      <c r="M40" s="24"/>
      <c r="N40" s="25"/>
      <c r="O40" s="25"/>
      <c r="P40" s="25"/>
      <c r="Q40" s="25"/>
      <c r="R40" s="25"/>
      <c r="S40" s="25"/>
      <c r="T40" s="26"/>
      <c r="U40" s="26"/>
      <c r="V40" s="26"/>
      <c r="W40" s="26"/>
      <c r="X40" s="26"/>
      <c r="Y40" s="26"/>
      <c r="Z40" s="26"/>
      <c r="AA40" s="27"/>
      <c r="AB40" s="36"/>
      <c r="AC40" s="37"/>
      <c r="AD40" s="37" t="s">
        <v>39</v>
      </c>
      <c r="AE40" s="29"/>
      <c r="AF40" s="29"/>
      <c r="AG40" s="28"/>
      <c r="AH40" s="28"/>
      <c r="AI40" s="28"/>
      <c r="AJ40" s="28"/>
      <c r="AK40" s="28"/>
      <c r="AL40" s="28"/>
      <c r="AM40" s="28"/>
      <c r="AN40" s="28"/>
      <c r="AO40" s="29"/>
      <c r="AP40" s="29"/>
      <c r="AQ40" s="29"/>
      <c r="AR40" s="29"/>
      <c r="AS40" s="28"/>
      <c r="AT40" s="28"/>
      <c r="AU40" s="28"/>
      <c r="AV40" s="28"/>
      <c r="AW40" s="29"/>
      <c r="AX40" s="29"/>
      <c r="AY40" s="28"/>
      <c r="AZ40" s="28"/>
      <c r="BA40" s="28"/>
      <c r="BB40" s="28"/>
    </row>
    <row r="41" spans="1:54" s="23" customFormat="1" ht="11.25" customHeight="1" x14ac:dyDescent="0.2">
      <c r="A41" s="33"/>
      <c r="B41" s="223" t="s">
        <v>40</v>
      </c>
      <c r="C41" s="224"/>
      <c r="D41" s="38"/>
      <c r="E41" s="38"/>
      <c r="F41" s="38"/>
      <c r="G41" s="38"/>
      <c r="H41" s="38"/>
      <c r="I41" s="24"/>
      <c r="J41" s="24"/>
      <c r="K41" s="24"/>
      <c r="L41" s="24"/>
      <c r="M41" s="24"/>
      <c r="N41" s="25"/>
      <c r="O41" s="25"/>
      <c r="P41" s="25"/>
      <c r="Q41" s="25"/>
      <c r="R41" s="25"/>
      <c r="S41" s="25"/>
      <c r="T41" s="26"/>
      <c r="U41" s="26"/>
      <c r="V41" s="26"/>
      <c r="W41" s="26"/>
      <c r="X41" s="26"/>
      <c r="Y41" s="26"/>
      <c r="Z41" s="26"/>
      <c r="AA41" s="27"/>
      <c r="AB41" s="36"/>
      <c r="AC41" s="37"/>
      <c r="AD41" s="37"/>
      <c r="AE41" s="29"/>
      <c r="AF41" s="29"/>
      <c r="AG41" s="28"/>
      <c r="AH41" s="28"/>
      <c r="AI41" s="28"/>
      <c r="AJ41" s="28"/>
      <c r="AK41" s="28"/>
      <c r="AL41" s="28"/>
      <c r="AM41" s="28"/>
      <c r="AN41" s="28"/>
      <c r="AO41" s="29"/>
      <c r="AP41" s="29"/>
      <c r="AQ41" s="29"/>
      <c r="AR41" s="29"/>
      <c r="AS41" s="28"/>
      <c r="AT41" s="28"/>
      <c r="AU41" s="28"/>
      <c r="AV41" s="28"/>
      <c r="AW41" s="29"/>
      <c r="AX41" s="29"/>
      <c r="AY41" s="28"/>
      <c r="AZ41" s="28"/>
      <c r="BA41" s="28"/>
      <c r="BB41" s="28"/>
    </row>
    <row r="42" spans="1:54" s="23" customFormat="1" ht="14.25" x14ac:dyDescent="0.2">
      <c r="A42" s="33"/>
      <c r="B42" s="225" t="s">
        <v>41</v>
      </c>
      <c r="C42" s="226"/>
      <c r="D42" s="38"/>
      <c r="E42" s="38"/>
      <c r="F42" s="38"/>
      <c r="G42" s="38"/>
      <c r="H42" s="34">
        <v>212.31200000000001</v>
      </c>
      <c r="I42" s="24"/>
      <c r="J42" s="24"/>
      <c r="K42" s="24"/>
      <c r="L42" s="24"/>
      <c r="M42" s="24"/>
      <c r="N42" s="25"/>
      <c r="O42" s="25"/>
      <c r="P42" s="25"/>
      <c r="Q42" s="25"/>
      <c r="R42" s="25"/>
      <c r="S42" s="25"/>
      <c r="T42" s="26"/>
      <c r="U42" s="26"/>
      <c r="V42" s="26"/>
      <c r="W42" s="26"/>
      <c r="X42" s="26"/>
      <c r="Y42" s="26"/>
      <c r="Z42" s="26"/>
      <c r="AA42" s="27"/>
      <c r="AB42" s="36"/>
      <c r="AC42" s="37"/>
      <c r="AD42" s="37"/>
      <c r="AE42" s="29"/>
      <c r="AF42" s="29"/>
      <c r="AG42" s="28"/>
      <c r="AH42" s="28"/>
      <c r="AI42" s="28"/>
      <c r="AJ42" s="28"/>
      <c r="AK42" s="28"/>
      <c r="AL42" s="28"/>
      <c r="AM42" s="28"/>
      <c r="AN42" s="28"/>
      <c r="AO42" s="29"/>
      <c r="AP42" s="29"/>
      <c r="AQ42" s="29"/>
      <c r="AR42" s="29"/>
      <c r="AS42" s="28"/>
      <c r="AT42" s="28"/>
      <c r="AU42" s="28"/>
      <c r="AV42" s="28"/>
      <c r="AW42" s="29"/>
      <c r="AX42" s="29"/>
      <c r="AY42" s="28"/>
      <c r="AZ42" s="28"/>
      <c r="BA42" s="28"/>
      <c r="BB42" s="28"/>
    </row>
    <row r="43" spans="1:54" s="23" customFormat="1" ht="14.25" x14ac:dyDescent="0.2">
      <c r="A43" s="33"/>
      <c r="B43" s="225" t="s">
        <v>42</v>
      </c>
      <c r="C43" s="226"/>
      <c r="D43" s="38"/>
      <c r="E43" s="38"/>
      <c r="F43" s="38"/>
      <c r="G43" s="38"/>
      <c r="H43" s="34">
        <v>59.177999999999997</v>
      </c>
      <c r="I43" s="24"/>
      <c r="J43" s="24"/>
      <c r="K43" s="24"/>
      <c r="L43" s="24"/>
      <c r="M43" s="24"/>
      <c r="N43" s="25"/>
      <c r="O43" s="25"/>
      <c r="P43" s="25"/>
      <c r="Q43" s="25"/>
      <c r="R43" s="25"/>
      <c r="S43" s="25"/>
      <c r="T43" s="26"/>
      <c r="U43" s="26"/>
      <c r="V43" s="26"/>
      <c r="W43" s="26"/>
      <c r="X43" s="26"/>
      <c r="Y43" s="26"/>
      <c r="Z43" s="26"/>
      <c r="AA43" s="27"/>
      <c r="AB43" s="36"/>
      <c r="AC43" s="37"/>
      <c r="AD43" s="37"/>
      <c r="AE43" s="29"/>
      <c r="AF43" s="29"/>
      <c r="AG43" s="28"/>
      <c r="AH43" s="28"/>
      <c r="AI43" s="28"/>
      <c r="AJ43" s="28"/>
      <c r="AK43" s="28"/>
      <c r="AL43" s="28"/>
      <c r="AM43" s="28"/>
      <c r="AN43" s="28"/>
      <c r="AO43" s="29"/>
      <c r="AP43" s="29"/>
      <c r="AQ43" s="29"/>
      <c r="AR43" s="29"/>
      <c r="AS43" s="28"/>
      <c r="AT43" s="28"/>
      <c r="AU43" s="28"/>
      <c r="AV43" s="28"/>
      <c r="AW43" s="29"/>
      <c r="AX43" s="29"/>
      <c r="AY43" s="28"/>
      <c r="AZ43" s="28"/>
      <c r="BA43" s="28"/>
      <c r="BB43" s="28"/>
    </row>
    <row r="44" spans="1:54" s="23" customFormat="1" ht="14.25" x14ac:dyDescent="0.2">
      <c r="A44" s="33"/>
      <c r="B44" s="225" t="s">
        <v>43</v>
      </c>
      <c r="C44" s="226"/>
      <c r="D44" s="38"/>
      <c r="E44" s="38"/>
      <c r="F44" s="38"/>
      <c r="G44" s="38"/>
      <c r="H44" s="34">
        <v>38.991999999999997</v>
      </c>
      <c r="I44" s="24"/>
      <c r="J44" s="24"/>
      <c r="K44" s="24"/>
      <c r="L44" s="24"/>
      <c r="M44" s="24"/>
      <c r="N44" s="25"/>
      <c r="O44" s="25"/>
      <c r="P44" s="25"/>
      <c r="Q44" s="25"/>
      <c r="R44" s="25"/>
      <c r="S44" s="25"/>
      <c r="T44" s="26"/>
      <c r="U44" s="26"/>
      <c r="V44" s="26"/>
      <c r="W44" s="26"/>
      <c r="X44" s="26"/>
      <c r="Y44" s="26"/>
      <c r="Z44" s="26"/>
      <c r="AA44" s="27"/>
      <c r="AB44" s="36"/>
      <c r="AC44" s="37"/>
      <c r="AD44" s="37"/>
      <c r="AE44" s="29"/>
      <c r="AF44" s="29"/>
      <c r="AG44" s="28"/>
      <c r="AH44" s="28"/>
      <c r="AI44" s="28"/>
      <c r="AJ44" s="28"/>
      <c r="AK44" s="28"/>
      <c r="AL44" s="28"/>
      <c r="AM44" s="28"/>
      <c r="AN44" s="28"/>
      <c r="AO44" s="29"/>
      <c r="AP44" s="29"/>
      <c r="AQ44" s="29"/>
      <c r="AR44" s="29"/>
      <c r="AS44" s="28"/>
      <c r="AT44" s="28"/>
      <c r="AU44" s="28"/>
      <c r="AV44" s="28"/>
      <c r="AW44" s="29"/>
      <c r="AX44" s="29"/>
      <c r="AY44" s="28"/>
      <c r="AZ44" s="28"/>
      <c r="BA44" s="28"/>
      <c r="BB44" s="28"/>
    </row>
    <row r="45" spans="1:54" s="23" customFormat="1" ht="14.25" x14ac:dyDescent="0.2">
      <c r="A45" s="33"/>
      <c r="B45" s="225" t="s">
        <v>44</v>
      </c>
      <c r="C45" s="226"/>
      <c r="D45" s="38"/>
      <c r="E45" s="38"/>
      <c r="F45" s="38"/>
      <c r="G45" s="38"/>
      <c r="H45" s="34">
        <v>227.012</v>
      </c>
      <c r="I45" s="24"/>
      <c r="J45" s="24"/>
      <c r="K45" s="24"/>
      <c r="L45" s="24"/>
      <c r="M45" s="24"/>
      <c r="N45" s="25"/>
      <c r="O45" s="25"/>
      <c r="P45" s="25"/>
      <c r="Q45" s="25"/>
      <c r="R45" s="25"/>
      <c r="S45" s="25"/>
      <c r="T45" s="26"/>
      <c r="U45" s="26"/>
      <c r="V45" s="26"/>
      <c r="W45" s="26"/>
      <c r="X45" s="26"/>
      <c r="Y45" s="26"/>
      <c r="Z45" s="26"/>
      <c r="AA45" s="27"/>
      <c r="AB45" s="36"/>
      <c r="AC45" s="37"/>
      <c r="AD45" s="37"/>
      <c r="AE45" s="29"/>
      <c r="AF45" s="29"/>
      <c r="AG45" s="28"/>
      <c r="AH45" s="28"/>
      <c r="AI45" s="28"/>
      <c r="AJ45" s="28"/>
      <c r="AK45" s="28"/>
      <c r="AL45" s="28"/>
      <c r="AM45" s="28"/>
      <c r="AN45" s="28"/>
      <c r="AO45" s="29"/>
      <c r="AP45" s="29"/>
      <c r="AQ45" s="29"/>
      <c r="AR45" s="29"/>
      <c r="AS45" s="28"/>
      <c r="AT45" s="28"/>
      <c r="AU45" s="28"/>
      <c r="AV45" s="28"/>
      <c r="AW45" s="29"/>
      <c r="AX45" s="29"/>
      <c r="AY45" s="28"/>
      <c r="AZ45" s="28"/>
      <c r="BA45" s="28"/>
      <c r="BB45" s="28"/>
    </row>
    <row r="46" spans="1:54" s="23" customFormat="1" ht="14.25" x14ac:dyDescent="0.2">
      <c r="A46" s="33"/>
      <c r="B46" s="225" t="s">
        <v>45</v>
      </c>
      <c r="C46" s="226"/>
      <c r="D46" s="38"/>
      <c r="E46" s="38"/>
      <c r="F46" s="38"/>
      <c r="G46" s="38"/>
      <c r="H46" s="34">
        <v>228.13900000000001</v>
      </c>
      <c r="I46" s="24"/>
      <c r="J46" s="24"/>
      <c r="K46" s="24"/>
      <c r="L46" s="24"/>
      <c r="M46" s="24"/>
      <c r="N46" s="25"/>
      <c r="O46" s="25"/>
      <c r="P46" s="25"/>
      <c r="Q46" s="25"/>
      <c r="R46" s="25"/>
      <c r="S46" s="25"/>
      <c r="T46" s="26"/>
      <c r="U46" s="26"/>
      <c r="V46" s="26"/>
      <c r="W46" s="26"/>
      <c r="X46" s="26"/>
      <c r="Y46" s="26"/>
      <c r="Z46" s="26"/>
      <c r="AA46" s="27"/>
      <c r="AB46" s="36"/>
      <c r="AC46" s="37"/>
      <c r="AD46" s="37"/>
      <c r="AE46" s="29"/>
      <c r="AF46" s="29"/>
      <c r="AG46" s="28"/>
      <c r="AH46" s="28"/>
      <c r="AI46" s="28"/>
      <c r="AJ46" s="28"/>
      <c r="AK46" s="28"/>
      <c r="AL46" s="28"/>
      <c r="AM46" s="28"/>
      <c r="AN46" s="28"/>
      <c r="AO46" s="29"/>
      <c r="AP46" s="29"/>
      <c r="AQ46" s="29"/>
      <c r="AR46" s="29"/>
      <c r="AS46" s="28"/>
      <c r="AT46" s="28"/>
      <c r="AU46" s="28"/>
      <c r="AV46" s="28"/>
      <c r="AW46" s="29"/>
      <c r="AX46" s="29"/>
      <c r="AY46" s="28"/>
      <c r="AZ46" s="28"/>
      <c r="BA46" s="28"/>
      <c r="BB46" s="28"/>
    </row>
    <row r="47" spans="1:54" s="23" customFormat="1" ht="14.25" x14ac:dyDescent="0.2">
      <c r="A47" s="33"/>
      <c r="B47" s="225" t="s">
        <v>46</v>
      </c>
      <c r="C47" s="226"/>
      <c r="D47" s="38"/>
      <c r="E47" s="38"/>
      <c r="F47" s="38"/>
      <c r="G47" s="38"/>
      <c r="H47" s="34">
        <v>123.678</v>
      </c>
      <c r="I47" s="24"/>
      <c r="J47" s="24"/>
      <c r="K47" s="24"/>
      <c r="L47" s="24"/>
      <c r="M47" s="24"/>
      <c r="N47" s="25"/>
      <c r="O47" s="25"/>
      <c r="P47" s="25"/>
      <c r="Q47" s="25"/>
      <c r="R47" s="25"/>
      <c r="S47" s="25"/>
      <c r="T47" s="26"/>
      <c r="U47" s="26"/>
      <c r="V47" s="26"/>
      <c r="W47" s="26"/>
      <c r="X47" s="26"/>
      <c r="Y47" s="26"/>
      <c r="Z47" s="26"/>
      <c r="AA47" s="27"/>
      <c r="AB47" s="36"/>
      <c r="AC47" s="37"/>
      <c r="AD47" s="37"/>
      <c r="AE47" s="29"/>
      <c r="AF47" s="29"/>
      <c r="AG47" s="28"/>
      <c r="AH47" s="28"/>
      <c r="AI47" s="28"/>
      <c r="AJ47" s="28"/>
      <c r="AK47" s="28"/>
      <c r="AL47" s="28"/>
      <c r="AM47" s="28"/>
      <c r="AN47" s="28"/>
      <c r="AO47" s="29"/>
      <c r="AP47" s="29"/>
      <c r="AQ47" s="29"/>
      <c r="AR47" s="29"/>
      <c r="AS47" s="28"/>
      <c r="AT47" s="28"/>
      <c r="AU47" s="28"/>
      <c r="AV47" s="28"/>
      <c r="AW47" s="29"/>
      <c r="AX47" s="29"/>
      <c r="AY47" s="28"/>
      <c r="AZ47" s="28"/>
      <c r="BA47" s="28"/>
      <c r="BB47" s="28"/>
    </row>
    <row r="48" spans="1:54" s="23" customFormat="1" ht="14.25" x14ac:dyDescent="0.2">
      <c r="A48" s="33"/>
      <c r="B48" s="225" t="s">
        <v>47</v>
      </c>
      <c r="C48" s="226"/>
      <c r="D48" s="38"/>
      <c r="E48" s="38"/>
      <c r="F48" s="38"/>
      <c r="G48" s="38"/>
      <c r="H48" s="34">
        <v>1594.09</v>
      </c>
      <c r="I48" s="24"/>
      <c r="J48" s="24"/>
      <c r="K48" s="24"/>
      <c r="L48" s="24"/>
      <c r="M48" s="24"/>
      <c r="N48" s="25"/>
      <c r="O48" s="25"/>
      <c r="P48" s="25"/>
      <c r="Q48" s="25"/>
      <c r="R48" s="25"/>
      <c r="S48" s="25"/>
      <c r="T48" s="26"/>
      <c r="U48" s="26"/>
      <c r="V48" s="26"/>
      <c r="W48" s="26"/>
      <c r="X48" s="26"/>
      <c r="Y48" s="26"/>
      <c r="Z48" s="26"/>
      <c r="AA48" s="27"/>
      <c r="AB48" s="36"/>
      <c r="AC48" s="37"/>
      <c r="AD48" s="37"/>
      <c r="AE48" s="29"/>
      <c r="AF48" s="29"/>
      <c r="AG48" s="28"/>
      <c r="AH48" s="28"/>
      <c r="AI48" s="28"/>
      <c r="AJ48" s="28"/>
      <c r="AK48" s="28"/>
      <c r="AL48" s="28"/>
      <c r="AM48" s="28"/>
      <c r="AN48" s="28"/>
      <c r="AO48" s="29"/>
      <c r="AP48" s="29"/>
      <c r="AQ48" s="29"/>
      <c r="AR48" s="29"/>
      <c r="AS48" s="28"/>
      <c r="AT48" s="28"/>
      <c r="AU48" s="28"/>
      <c r="AV48" s="28"/>
      <c r="AW48" s="29"/>
      <c r="AX48" s="29"/>
      <c r="AY48" s="28"/>
      <c r="AZ48" s="28"/>
      <c r="BA48" s="28"/>
      <c r="BB48" s="28"/>
    </row>
    <row r="49" spans="1:54" s="23" customFormat="1" ht="14.25" x14ac:dyDescent="0.2">
      <c r="A49" s="39"/>
      <c r="B49" s="227" t="s">
        <v>48</v>
      </c>
      <c r="C49" s="227"/>
      <c r="D49" s="39"/>
      <c r="E49" s="39"/>
      <c r="F49" s="39"/>
      <c r="G49" s="39"/>
      <c r="H49" s="34">
        <v>204.67</v>
      </c>
      <c r="I49" s="24"/>
      <c r="J49" s="24"/>
      <c r="K49" s="24"/>
      <c r="L49" s="24"/>
      <c r="M49" s="24"/>
      <c r="N49" s="25"/>
      <c r="O49" s="25"/>
      <c r="P49" s="25"/>
      <c r="Q49" s="25"/>
      <c r="R49" s="25"/>
      <c r="S49" s="25"/>
      <c r="T49" s="26"/>
      <c r="U49" s="26"/>
      <c r="V49" s="26"/>
      <c r="W49" s="26"/>
      <c r="X49" s="26"/>
      <c r="Y49" s="26"/>
      <c r="Z49" s="26"/>
      <c r="AA49" s="27"/>
      <c r="AB49" s="36"/>
      <c r="AC49" s="37"/>
      <c r="AD49" s="37"/>
      <c r="AE49" s="29"/>
      <c r="AF49" s="29"/>
      <c r="AG49" s="28"/>
      <c r="AH49" s="28"/>
      <c r="AI49" s="28"/>
      <c r="AJ49" s="28"/>
      <c r="AK49" s="28"/>
      <c r="AL49" s="28"/>
      <c r="AM49" s="28"/>
      <c r="AN49" s="28"/>
      <c r="AO49" s="29"/>
      <c r="AP49" s="29"/>
      <c r="AQ49" s="29"/>
      <c r="AR49" s="29"/>
      <c r="AS49" s="28"/>
      <c r="AT49" s="28"/>
      <c r="AU49" s="28"/>
      <c r="AV49" s="28"/>
      <c r="AW49" s="29"/>
      <c r="AX49" s="29"/>
      <c r="AY49" s="28"/>
      <c r="AZ49" s="28"/>
      <c r="BA49" s="28"/>
      <c r="BB49" s="28"/>
    </row>
    <row r="50" spans="1:54" ht="26.25" customHeight="1" x14ac:dyDescent="0.2"/>
    <row r="51" spans="1:54" s="40" customFormat="1" x14ac:dyDescent="0.25">
      <c r="A51" s="41" t="s">
        <v>49</v>
      </c>
      <c r="B51" s="42"/>
      <c r="C51" s="228"/>
      <c r="D51" s="228"/>
      <c r="E51" s="229"/>
      <c r="F51" s="229"/>
      <c r="G51" s="229"/>
      <c r="H51" s="229"/>
      <c r="I51" s="7"/>
      <c r="J51" s="7"/>
      <c r="K51" s="7"/>
      <c r="L51" s="7"/>
      <c r="M51" s="7"/>
      <c r="N51" s="43"/>
      <c r="O51" s="43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5"/>
      <c r="AB51" s="6"/>
      <c r="AC51" s="6"/>
      <c r="AD51" s="6"/>
      <c r="AE51" s="7" t="s">
        <v>4</v>
      </c>
      <c r="AF51" s="7" t="s">
        <v>4</v>
      </c>
      <c r="AG51" s="45" t="s">
        <v>4</v>
      </c>
      <c r="AH51" s="45" t="s">
        <v>4</v>
      </c>
      <c r="AI51" s="45" t="s">
        <v>4</v>
      </c>
      <c r="AJ51" s="45" t="s">
        <v>4</v>
      </c>
      <c r="AK51" s="6"/>
      <c r="AL51" s="6"/>
      <c r="AM51" s="6"/>
      <c r="AN51" s="6"/>
      <c r="AO51" s="7"/>
      <c r="AP51" s="7"/>
      <c r="AQ51" s="7"/>
      <c r="AR51" s="7"/>
      <c r="AS51" s="6"/>
      <c r="AT51" s="6"/>
      <c r="AU51" s="6"/>
      <c r="AV51" s="6"/>
      <c r="AW51" s="7"/>
      <c r="AX51" s="7"/>
      <c r="AY51" s="6"/>
      <c r="AZ51" s="6"/>
      <c r="BA51" s="6"/>
      <c r="BB51" s="6"/>
    </row>
    <row r="52" spans="1:54" s="46" customFormat="1" ht="18.75" customHeight="1" x14ac:dyDescent="0.25">
      <c r="A52" s="47"/>
      <c r="B52" s="47"/>
      <c r="C52" s="208" t="s">
        <v>50</v>
      </c>
      <c r="D52" s="208"/>
      <c r="E52" s="208"/>
      <c r="F52" s="208"/>
      <c r="G52" s="208"/>
      <c r="H52" s="208"/>
      <c r="I52" s="7"/>
      <c r="J52" s="7"/>
      <c r="K52" s="7"/>
      <c r="L52" s="7"/>
      <c r="M52" s="7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5"/>
      <c r="AB52" s="6"/>
      <c r="AC52" s="6"/>
      <c r="AD52" s="6"/>
      <c r="AE52" s="7"/>
      <c r="AF52" s="7"/>
      <c r="AG52" s="6"/>
      <c r="AH52" s="6"/>
      <c r="AI52" s="6"/>
      <c r="AJ52" s="6"/>
      <c r="AK52" s="6"/>
      <c r="AL52" s="6"/>
      <c r="AM52" s="6"/>
      <c r="AN52" s="6"/>
      <c r="AO52" s="7"/>
      <c r="AP52" s="7"/>
      <c r="AQ52" s="7"/>
      <c r="AR52" s="7"/>
      <c r="AS52" s="6"/>
      <c r="AT52" s="6"/>
      <c r="AU52" s="6"/>
      <c r="AV52" s="6"/>
      <c r="AW52" s="7"/>
      <c r="AX52" s="7"/>
      <c r="AY52" s="6"/>
      <c r="AZ52" s="6"/>
      <c r="BA52" s="6"/>
      <c r="BB52" s="6"/>
    </row>
    <row r="53" spans="1:54" s="40" customFormat="1" ht="15" x14ac:dyDescent="0.25">
      <c r="A53" s="41" t="s">
        <v>51</v>
      </c>
      <c r="B53" s="42"/>
      <c r="C53"/>
      <c r="D53" s="48"/>
      <c r="E53" s="229"/>
      <c r="F53" s="229"/>
      <c r="G53" s="229"/>
      <c r="H53" s="229"/>
      <c r="I53" s="7"/>
      <c r="J53" s="7"/>
      <c r="K53" s="7"/>
      <c r="L53" s="7"/>
      <c r="M53" s="7"/>
      <c r="N53" s="43"/>
      <c r="O53" s="43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5"/>
      <c r="AB53" s="6"/>
      <c r="AC53" s="6"/>
      <c r="AD53" s="6"/>
      <c r="AE53" s="7"/>
      <c r="AF53" s="7"/>
      <c r="AG53" s="6"/>
      <c r="AH53" s="6"/>
      <c r="AI53" s="6"/>
      <c r="AJ53" s="6"/>
      <c r="AK53" s="45" t="s">
        <v>4</v>
      </c>
      <c r="AL53" s="45" t="s">
        <v>4</v>
      </c>
      <c r="AM53" s="45" t="s">
        <v>4</v>
      </c>
      <c r="AN53" s="45" t="s">
        <v>4</v>
      </c>
      <c r="AO53" s="7"/>
      <c r="AP53" s="7"/>
      <c r="AQ53" s="7"/>
      <c r="AR53" s="7"/>
      <c r="AS53" s="6"/>
      <c r="AT53" s="6"/>
      <c r="AU53" s="6"/>
      <c r="AV53" s="6"/>
      <c r="AW53" s="7"/>
      <c r="AX53" s="7"/>
      <c r="AY53" s="6"/>
      <c r="AZ53" s="6"/>
      <c r="BA53" s="6"/>
      <c r="BB53" s="6"/>
    </row>
    <row r="54" spans="1:54" s="46" customFormat="1" ht="18.75" customHeight="1" x14ac:dyDescent="0.25">
      <c r="A54" s="47"/>
      <c r="B54" s="47"/>
      <c r="C54" s="208" t="s">
        <v>50</v>
      </c>
      <c r="D54" s="208"/>
      <c r="E54" s="208"/>
      <c r="F54" s="208"/>
      <c r="G54" s="208"/>
      <c r="H54" s="208"/>
      <c r="I54" s="7"/>
      <c r="J54" s="7"/>
      <c r="K54" s="7"/>
      <c r="L54" s="7"/>
      <c r="M54" s="7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5"/>
      <c r="AB54" s="6"/>
      <c r="AC54" s="6"/>
      <c r="AD54" s="6"/>
      <c r="AE54" s="7"/>
      <c r="AF54" s="7"/>
      <c r="AG54" s="6"/>
      <c r="AH54" s="6"/>
      <c r="AI54" s="6"/>
      <c r="AJ54" s="6"/>
      <c r="AK54" s="6"/>
      <c r="AL54" s="6"/>
      <c r="AM54" s="6"/>
      <c r="AN54" s="6"/>
      <c r="AO54" s="7"/>
      <c r="AP54" s="7"/>
      <c r="AQ54" s="7"/>
      <c r="AR54" s="7"/>
      <c r="AS54" s="6"/>
      <c r="AT54" s="6"/>
      <c r="AU54" s="6"/>
      <c r="AV54" s="6"/>
      <c r="AW54" s="7"/>
      <c r="AX54" s="7"/>
      <c r="AY54" s="6"/>
      <c r="AZ54" s="6"/>
      <c r="BA54" s="6"/>
      <c r="BB54" s="6"/>
    </row>
    <row r="55" spans="1:54" s="40" customFormat="1" x14ac:dyDescent="0.25">
      <c r="A55" s="231" t="s">
        <v>52</v>
      </c>
      <c r="B55" s="231"/>
      <c r="C55" s="231"/>
      <c r="D55" s="231"/>
      <c r="E55" s="229"/>
      <c r="F55" s="229"/>
      <c r="G55" s="229"/>
      <c r="H55" s="229"/>
      <c r="I55" s="7"/>
      <c r="J55" s="7"/>
      <c r="K55" s="7"/>
      <c r="L55" s="7"/>
      <c r="M55" s="7"/>
      <c r="N55" s="43"/>
      <c r="O55" s="43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5"/>
      <c r="AB55" s="6"/>
      <c r="AC55" s="6"/>
      <c r="AD55" s="6"/>
      <c r="AE55" s="7"/>
      <c r="AF55" s="7"/>
      <c r="AG55" s="6"/>
      <c r="AH55" s="6"/>
      <c r="AI55" s="6"/>
      <c r="AJ55" s="6"/>
      <c r="AK55" s="6"/>
      <c r="AL55" s="6"/>
      <c r="AM55" s="6"/>
      <c r="AN55" s="6"/>
      <c r="AO55" s="49" t="s">
        <v>52</v>
      </c>
      <c r="AP55" s="49" t="s">
        <v>4</v>
      </c>
      <c r="AQ55" s="49" t="s">
        <v>4</v>
      </c>
      <c r="AR55" s="49" t="s">
        <v>4</v>
      </c>
      <c r="AS55" s="45" t="s">
        <v>4</v>
      </c>
      <c r="AT55" s="45" t="s">
        <v>4</v>
      </c>
      <c r="AU55" s="45" t="s">
        <v>4</v>
      </c>
      <c r="AV55" s="45" t="s">
        <v>4</v>
      </c>
      <c r="AW55" s="7"/>
      <c r="AX55" s="7"/>
      <c r="AY55" s="6"/>
      <c r="AZ55" s="6"/>
      <c r="BA55" s="6"/>
      <c r="BB55" s="6"/>
    </row>
    <row r="56" spans="1:54" s="46" customFormat="1" ht="18.75" customHeight="1" x14ac:dyDescent="0.25">
      <c r="A56" s="47"/>
      <c r="B56" s="47"/>
      <c r="C56" s="208" t="s">
        <v>50</v>
      </c>
      <c r="D56" s="208"/>
      <c r="E56" s="208"/>
      <c r="F56" s="208"/>
      <c r="G56" s="208"/>
      <c r="H56" s="208"/>
      <c r="I56" s="7"/>
      <c r="J56" s="7"/>
      <c r="K56" s="7"/>
      <c r="L56" s="7"/>
      <c r="M56" s="7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5"/>
      <c r="AB56" s="6"/>
      <c r="AC56" s="6"/>
      <c r="AD56" s="6"/>
      <c r="AE56" s="7"/>
      <c r="AF56" s="7"/>
      <c r="AG56" s="6"/>
      <c r="AH56" s="6"/>
      <c r="AI56" s="6"/>
      <c r="AJ56" s="6"/>
      <c r="AK56" s="6"/>
      <c r="AL56" s="6"/>
      <c r="AM56" s="6"/>
      <c r="AN56" s="6"/>
      <c r="AO56" s="7"/>
      <c r="AP56" s="7"/>
      <c r="AQ56" s="7"/>
      <c r="AR56" s="7"/>
      <c r="AS56" s="6"/>
      <c r="AT56" s="6"/>
      <c r="AU56" s="6"/>
      <c r="AV56" s="6"/>
      <c r="AW56" s="7"/>
      <c r="AX56" s="7"/>
      <c r="AY56" s="6"/>
      <c r="AZ56" s="6"/>
      <c r="BA56" s="6"/>
      <c r="BB56" s="6"/>
    </row>
    <row r="57" spans="1:54" s="40" customFormat="1" x14ac:dyDescent="0.25">
      <c r="A57" s="41" t="s">
        <v>2</v>
      </c>
      <c r="B57" s="42"/>
      <c r="C57" s="230"/>
      <c r="D57" s="230"/>
      <c r="E57" s="229"/>
      <c r="F57" s="229"/>
      <c r="G57" s="229"/>
      <c r="H57" s="229"/>
      <c r="I57" s="7"/>
      <c r="J57" s="7"/>
      <c r="K57" s="7"/>
      <c r="L57" s="7"/>
      <c r="M57" s="7"/>
      <c r="N57" s="43"/>
      <c r="O57" s="43"/>
      <c r="P57" s="43"/>
      <c r="Q57" s="43"/>
      <c r="R57" s="43"/>
      <c r="S57" s="43"/>
      <c r="T57" s="44"/>
      <c r="U57" s="44"/>
      <c r="V57" s="44"/>
      <c r="W57" s="44"/>
      <c r="X57" s="44"/>
      <c r="Y57" s="44"/>
      <c r="Z57" s="44"/>
      <c r="AA57" s="5"/>
      <c r="AB57" s="6"/>
      <c r="AC57" s="6"/>
      <c r="AD57" s="6"/>
      <c r="AE57" s="7"/>
      <c r="AF57" s="7"/>
      <c r="AG57" s="6"/>
      <c r="AH57" s="6"/>
      <c r="AI57" s="6"/>
      <c r="AJ57" s="6"/>
      <c r="AK57" s="6"/>
      <c r="AL57" s="6"/>
      <c r="AM57" s="6"/>
      <c r="AN57" s="6"/>
      <c r="AO57" s="7"/>
      <c r="AP57" s="7"/>
      <c r="AQ57" s="7"/>
      <c r="AR57" s="7"/>
      <c r="AS57" s="6"/>
      <c r="AT57" s="6"/>
      <c r="AU57" s="6"/>
      <c r="AV57" s="6"/>
      <c r="AW57" s="49" t="s">
        <v>4</v>
      </c>
      <c r="AX57" s="49" t="s">
        <v>4</v>
      </c>
      <c r="AY57" s="45" t="s">
        <v>4</v>
      </c>
      <c r="AZ57" s="45" t="s">
        <v>4</v>
      </c>
      <c r="BA57" s="45" t="s">
        <v>4</v>
      </c>
      <c r="BB57" s="45" t="s">
        <v>4</v>
      </c>
    </row>
    <row r="58" spans="1:54" s="46" customFormat="1" ht="18.75" customHeight="1" x14ac:dyDescent="0.25">
      <c r="A58" s="47"/>
      <c r="B58" s="47"/>
      <c r="C58" s="208" t="s">
        <v>53</v>
      </c>
      <c r="D58" s="208"/>
      <c r="E58" s="208"/>
      <c r="F58" s="208"/>
      <c r="G58" s="208"/>
      <c r="H58" s="208"/>
      <c r="I58" s="7"/>
      <c r="J58" s="7"/>
      <c r="K58" s="7"/>
      <c r="L58" s="7"/>
      <c r="M58" s="7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5"/>
      <c r="AB58" s="6"/>
      <c r="AC58" s="6"/>
      <c r="AD58" s="6"/>
      <c r="AE58" s="7"/>
      <c r="AF58" s="7"/>
      <c r="AG58" s="6"/>
      <c r="AH58" s="6"/>
      <c r="AI58" s="6"/>
      <c r="AJ58" s="6"/>
      <c r="AK58" s="6"/>
      <c r="AL58" s="6"/>
      <c r="AM58" s="6"/>
      <c r="AN58" s="6"/>
      <c r="AO58" s="7"/>
      <c r="AP58" s="7"/>
      <c r="AQ58" s="7"/>
      <c r="AR58" s="7"/>
      <c r="AS58" s="6"/>
      <c r="AT58" s="6"/>
      <c r="AU58" s="6"/>
      <c r="AV58" s="6"/>
      <c r="AW58" s="7"/>
      <c r="AX58" s="7"/>
      <c r="AY58" s="6"/>
      <c r="AZ58" s="6"/>
      <c r="BA58" s="6"/>
      <c r="BB58" s="6"/>
    </row>
  </sheetData>
  <mergeCells count="50">
    <mergeCell ref="C57:D57"/>
    <mergeCell ref="E57:H57"/>
    <mergeCell ref="C58:H58"/>
    <mergeCell ref="E53:H53"/>
    <mergeCell ref="C54:H54"/>
    <mergeCell ref="A55:D55"/>
    <mergeCell ref="E55:H55"/>
    <mergeCell ref="C56:H56"/>
    <mergeCell ref="B48:C48"/>
    <mergeCell ref="B49:C49"/>
    <mergeCell ref="C51:D51"/>
    <mergeCell ref="E51:H51"/>
    <mergeCell ref="C52:H52"/>
    <mergeCell ref="B43:C43"/>
    <mergeCell ref="B44:C44"/>
    <mergeCell ref="B45:C45"/>
    <mergeCell ref="B46:C46"/>
    <mergeCell ref="B47:C47"/>
    <mergeCell ref="A37:H37"/>
    <mergeCell ref="B39:C39"/>
    <mergeCell ref="B40:C40"/>
    <mergeCell ref="B41:C41"/>
    <mergeCell ref="B42:C42"/>
    <mergeCell ref="B32:C32"/>
    <mergeCell ref="A33:H33"/>
    <mergeCell ref="B34:C34"/>
    <mergeCell ref="A35:H35"/>
    <mergeCell ref="B36:C36"/>
    <mergeCell ref="A25:H25"/>
    <mergeCell ref="B27:C27"/>
    <mergeCell ref="B28:C28"/>
    <mergeCell ref="A29:H29"/>
    <mergeCell ref="B31:C31"/>
    <mergeCell ref="B16:G16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C4:G4"/>
    <mergeCell ref="C5:G5"/>
    <mergeCell ref="C9:G9"/>
    <mergeCell ref="C10:G10"/>
    <mergeCell ref="B12:G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B0980-CA6B-4E22-A21C-68C0E74FD5C0}">
  <dimension ref="A1:K17"/>
  <sheetViews>
    <sheetView zoomScale="80" zoomScaleNormal="80" workbookViewId="0">
      <selection activeCell="G5" sqref="G5"/>
    </sheetView>
  </sheetViews>
  <sheetFormatPr defaultRowHeight="15" x14ac:dyDescent="0.25"/>
  <cols>
    <col min="1" max="1" width="9.140625" style="138"/>
    <col min="2" max="2" width="50.85546875" style="138" customWidth="1"/>
    <col min="3" max="6" width="18.85546875" style="138" customWidth="1"/>
    <col min="7" max="7" width="22.5703125" style="138" customWidth="1"/>
    <col min="8" max="8" width="18.85546875" style="138" customWidth="1"/>
    <col min="9" max="9" width="28.85546875" style="138" customWidth="1"/>
    <col min="10" max="10" width="10.140625" style="138" bestFit="1" customWidth="1"/>
    <col min="11" max="11" width="11" style="138" customWidth="1"/>
    <col min="12" max="16384" width="9.140625" style="138"/>
  </cols>
  <sheetData>
    <row r="1" spans="1:11" ht="50.25" customHeight="1" x14ac:dyDescent="0.3">
      <c r="B1" s="232" t="s">
        <v>8</v>
      </c>
      <c r="C1" s="232"/>
      <c r="D1" s="232"/>
      <c r="E1" s="232"/>
      <c r="F1" s="232"/>
      <c r="G1" s="232"/>
      <c r="H1" s="232"/>
      <c r="I1" s="232"/>
    </row>
    <row r="2" spans="1:11" ht="63.75" customHeight="1" x14ac:dyDescent="0.25">
      <c r="B2" s="233" t="s">
        <v>287</v>
      </c>
      <c r="C2" s="233"/>
      <c r="D2" s="233"/>
      <c r="E2" s="233"/>
      <c r="F2" s="233"/>
      <c r="G2" s="233"/>
      <c r="H2" s="233"/>
      <c r="I2" s="233"/>
      <c r="K2" s="139"/>
    </row>
    <row r="3" spans="1:11" ht="31.5" x14ac:dyDescent="0.25">
      <c r="A3" s="140"/>
      <c r="B3" s="141" t="s">
        <v>288</v>
      </c>
      <c r="C3" s="141" t="s">
        <v>289</v>
      </c>
      <c r="D3" s="141" t="s">
        <v>290</v>
      </c>
      <c r="E3" s="141" t="s">
        <v>291</v>
      </c>
      <c r="F3" s="141" t="s">
        <v>292</v>
      </c>
      <c r="G3" s="141" t="s">
        <v>293</v>
      </c>
      <c r="H3" s="141" t="s">
        <v>294</v>
      </c>
      <c r="I3" s="141" t="s">
        <v>295</v>
      </c>
    </row>
    <row r="4" spans="1:11" ht="38.25" customHeight="1" x14ac:dyDescent="0.25">
      <c r="A4" s="142">
        <v>1</v>
      </c>
      <c r="B4" s="162" t="s">
        <v>339</v>
      </c>
      <c r="C4" s="144" t="s">
        <v>95</v>
      </c>
      <c r="D4" s="145">
        <v>1</v>
      </c>
      <c r="E4" s="171">
        <v>565.78780000000006</v>
      </c>
      <c r="F4" s="146" t="s">
        <v>311</v>
      </c>
      <c r="G4" s="143" t="s">
        <v>312</v>
      </c>
      <c r="H4" s="147">
        <f>E4*D4</f>
        <v>565.78780000000006</v>
      </c>
      <c r="I4" s="143" t="s">
        <v>296</v>
      </c>
      <c r="J4" s="148"/>
      <c r="K4" s="149"/>
    </row>
    <row r="5" spans="1:11" ht="38.25" customHeight="1" x14ac:dyDescent="0.25">
      <c r="A5" s="142">
        <v>2</v>
      </c>
      <c r="B5" s="163" t="s">
        <v>310</v>
      </c>
      <c r="C5" s="144" t="s">
        <v>95</v>
      </c>
      <c r="D5" s="145">
        <v>1</v>
      </c>
      <c r="E5" s="172">
        <v>762.62010999999995</v>
      </c>
      <c r="F5" s="146" t="s">
        <v>311</v>
      </c>
      <c r="G5" s="143" t="s">
        <v>312</v>
      </c>
      <c r="H5" s="147">
        <f>E5*D5</f>
        <v>762.62010999999995</v>
      </c>
      <c r="I5" s="143" t="s">
        <v>296</v>
      </c>
      <c r="J5" s="148"/>
      <c r="K5" s="149"/>
    </row>
    <row r="6" spans="1:11" ht="38.25" customHeight="1" x14ac:dyDescent="0.25">
      <c r="A6" s="142"/>
      <c r="B6" s="143" t="s">
        <v>297</v>
      </c>
      <c r="C6" s="144"/>
      <c r="D6" s="145"/>
      <c r="E6" s="150"/>
      <c r="F6" s="146"/>
      <c r="G6" s="143"/>
      <c r="H6" s="147">
        <f>H4+H5</f>
        <v>1328.4079099999999</v>
      </c>
      <c r="I6" s="143"/>
      <c r="J6" s="148"/>
      <c r="K6" s="149"/>
    </row>
    <row r="10" spans="1:11" x14ac:dyDescent="0.25">
      <c r="H10" s="151"/>
    </row>
    <row r="11" spans="1:11" x14ac:dyDescent="0.25">
      <c r="H11" s="152"/>
    </row>
    <row r="14" spans="1:11" x14ac:dyDescent="0.25">
      <c r="H14" s="153"/>
    </row>
    <row r="17" spans="8:8" x14ac:dyDescent="0.25">
      <c r="H17" s="153"/>
    </row>
  </sheetData>
  <mergeCells count="2">
    <mergeCell ref="B1:I1"/>
    <mergeCell ref="B2:I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07DAD-0AA9-4AEE-AF12-48564D3D647C}">
  <sheetPr>
    <tabColor rgb="FFFFC000"/>
  </sheetPr>
  <dimension ref="A1:H9"/>
  <sheetViews>
    <sheetView tabSelected="1" showOutlineSymbols="0" showWhiteSpace="0" zoomScaleNormal="100" workbookViewId="0">
      <selection activeCell="D6" sqref="D6"/>
    </sheetView>
  </sheetViews>
  <sheetFormatPr defaultColWidth="8.85546875" defaultRowHeight="14.25" outlineLevelCol="3" x14ac:dyDescent="0.2"/>
  <cols>
    <col min="1" max="1" width="10.7109375" style="156" customWidth="1"/>
    <col min="2" max="2" width="25.28515625" style="154" customWidth="1"/>
    <col min="3" max="3" width="25.140625" style="154" customWidth="1"/>
    <col min="4" max="4" width="15.7109375" style="97" customWidth="1" outlineLevel="3" collapsed="1"/>
    <col min="5" max="6" width="14.28515625" style="97" customWidth="1"/>
    <col min="7" max="7" width="14.7109375" style="97" customWidth="1"/>
    <col min="8" max="8" width="54" style="154" customWidth="1"/>
    <col min="9" max="9" width="10.42578125" style="97" bestFit="1" customWidth="1"/>
    <col min="10" max="10" width="12.7109375" style="97" bestFit="1" customWidth="1"/>
    <col min="11" max="11" width="13" style="97" customWidth="1"/>
    <col min="12" max="16384" width="8.85546875" style="97"/>
  </cols>
  <sheetData>
    <row r="1" spans="1:8" ht="29.25" customHeight="1" x14ac:dyDescent="0.2">
      <c r="A1" s="234" t="s">
        <v>8</v>
      </c>
      <c r="B1" s="234"/>
      <c r="C1" s="234"/>
      <c r="D1" s="234"/>
      <c r="E1" s="234"/>
      <c r="F1" s="234"/>
      <c r="G1" s="234"/>
    </row>
    <row r="2" spans="1:8" x14ac:dyDescent="0.2">
      <c r="A2" s="154" t="s">
        <v>175</v>
      </c>
    </row>
    <row r="3" spans="1:8" s="156" customFormat="1" ht="42.75" x14ac:dyDescent="0.2">
      <c r="A3" s="155" t="s">
        <v>298</v>
      </c>
      <c r="B3" s="155" t="s">
        <v>299</v>
      </c>
      <c r="C3" s="155" t="s">
        <v>300</v>
      </c>
      <c r="D3" s="155" t="s">
        <v>301</v>
      </c>
      <c r="E3" s="155" t="s">
        <v>302</v>
      </c>
      <c r="F3" s="155" t="s">
        <v>303</v>
      </c>
      <c r="G3" s="155" t="s">
        <v>304</v>
      </c>
      <c r="H3" s="155" t="s">
        <v>305</v>
      </c>
    </row>
    <row r="4" spans="1:8" s="156" customFormat="1" x14ac:dyDescent="0.2">
      <c r="A4" s="155">
        <v>1</v>
      </c>
      <c r="B4" s="155">
        <v>2</v>
      </c>
      <c r="C4" s="155">
        <v>3</v>
      </c>
      <c r="D4" s="155">
        <v>4</v>
      </c>
      <c r="E4" s="155">
        <v>5</v>
      </c>
      <c r="F4" s="155">
        <v>6</v>
      </c>
      <c r="G4" s="155">
        <v>7</v>
      </c>
      <c r="H4" s="155">
        <v>8</v>
      </c>
    </row>
    <row r="5" spans="1:8" ht="99" customHeight="1" x14ac:dyDescent="0.2">
      <c r="A5" s="157" t="s">
        <v>283</v>
      </c>
      <c r="B5" s="158" t="s">
        <v>306</v>
      </c>
      <c r="C5" s="158" t="s">
        <v>340</v>
      </c>
      <c r="D5" s="159">
        <f>'ЛС 02-01-01'!J75/1000-'Цена МАТ и ОБ по ТКП'!E4-'Цена МАТ и ОБ по ТКП'!E5</f>
        <v>726.86811999999998</v>
      </c>
      <c r="E5" s="159">
        <v>1</v>
      </c>
      <c r="F5" s="159" t="s">
        <v>95</v>
      </c>
      <c r="G5" s="159">
        <f>D5/E5</f>
        <v>726.86811999999998</v>
      </c>
      <c r="H5" s="160" t="s">
        <v>313</v>
      </c>
    </row>
    <row r="6" spans="1:8" ht="106.5" customHeight="1" x14ac:dyDescent="0.2">
      <c r="A6" s="157" t="s">
        <v>284</v>
      </c>
      <c r="B6" s="158" t="s">
        <v>307</v>
      </c>
      <c r="C6" s="158" t="s">
        <v>314</v>
      </c>
      <c r="D6" s="161">
        <f>'ЛС 09-02-01'!J49/1000</f>
        <v>170.55814000000001</v>
      </c>
      <c r="E6" s="159">
        <v>1</v>
      </c>
      <c r="F6" s="159" t="s">
        <v>95</v>
      </c>
      <c r="G6" s="159">
        <f>D6/E6</f>
        <v>170.55814000000001</v>
      </c>
      <c r="H6" s="160" t="s">
        <v>315</v>
      </c>
    </row>
    <row r="7" spans="1:8" x14ac:dyDescent="0.2">
      <c r="A7" s="154" t="s">
        <v>308</v>
      </c>
    </row>
    <row r="8" spans="1:8" x14ac:dyDescent="0.2">
      <c r="A8" s="235" t="s">
        <v>309</v>
      </c>
      <c r="B8" s="236"/>
      <c r="C8" s="236"/>
      <c r="D8" s="236"/>
      <c r="E8" s="236"/>
      <c r="F8" s="236"/>
      <c r="G8" s="236"/>
      <c r="H8" s="236"/>
    </row>
    <row r="9" spans="1:8" ht="21.75" customHeight="1" x14ac:dyDescent="0.2">
      <c r="A9" s="236"/>
      <c r="B9" s="236"/>
      <c r="C9" s="236"/>
      <c r="D9" s="236"/>
      <c r="E9" s="236"/>
      <c r="F9" s="236"/>
      <c r="G9" s="236"/>
      <c r="H9" s="236"/>
    </row>
  </sheetData>
  <mergeCells count="2">
    <mergeCell ref="A1:G1"/>
    <mergeCell ref="A8:H9"/>
  </mergeCells>
  <pageMargins left="0.75" right="0.75" top="1" bottom="1" header="0.5" footer="0.5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8A270-CD23-4F04-B171-6C4B7D9E9E8F}">
  <sheetPr>
    <pageSetUpPr fitToPage="1"/>
  </sheetPr>
  <dimension ref="A1:CE78"/>
  <sheetViews>
    <sheetView topLeftCell="A40" workbookViewId="0">
      <selection activeCell="I25" sqref="I25:N25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7" hidden="1" customWidth="1"/>
    <col min="24" max="28" width="54.140625" style="7" hidden="1" customWidth="1"/>
    <col min="29" max="60" width="180.28515625" style="3" hidden="1" customWidth="1"/>
    <col min="61" max="65" width="52.140625" style="2" hidden="1" customWidth="1"/>
    <col min="66" max="77" width="130.28515625" style="2" hidden="1" customWidth="1"/>
    <col min="78" max="78" width="180.28515625" style="5" hidden="1" customWidth="1"/>
    <col min="79" max="79" width="34.140625" style="7" hidden="1" customWidth="1"/>
    <col min="80" max="83" width="103.28515625" style="7" hidden="1" customWidth="1"/>
    <col min="84" max="16384" width="9.140625" style="1"/>
  </cols>
  <sheetData>
    <row r="1" spans="1:65" customFormat="1" ht="15" x14ac:dyDescent="0.25">
      <c r="A1" s="50"/>
      <c r="B1" s="50"/>
      <c r="C1" s="50"/>
      <c r="D1" s="50"/>
      <c r="E1" s="50"/>
      <c r="F1" s="50"/>
      <c r="G1" s="50"/>
      <c r="H1" s="50"/>
      <c r="I1" s="50"/>
      <c r="J1" s="10"/>
      <c r="K1" s="50"/>
      <c r="L1" s="50"/>
      <c r="M1" s="50"/>
      <c r="N1" s="50"/>
      <c r="O1" s="50"/>
      <c r="P1" s="50"/>
    </row>
    <row r="2" spans="1:65" customFormat="1" ht="11.25" customHeight="1" x14ac:dyDescent="0.25">
      <c r="A2" s="238" t="s">
        <v>194</v>
      </c>
      <c r="B2" s="238"/>
      <c r="C2" s="238"/>
      <c r="D2" s="90"/>
      <c r="E2" s="50"/>
      <c r="F2" s="50"/>
      <c r="G2" s="50"/>
      <c r="H2" s="90"/>
      <c r="I2" s="50"/>
      <c r="J2" s="50"/>
      <c r="K2" s="90"/>
      <c r="L2" s="50"/>
      <c r="M2" s="238" t="s">
        <v>193</v>
      </c>
      <c r="N2" s="238"/>
      <c r="O2" s="238"/>
      <c r="P2" s="238"/>
    </row>
    <row r="3" spans="1:65" customFormat="1" ht="11.25" customHeight="1" x14ac:dyDescent="0.25">
      <c r="A3" s="239"/>
      <c r="B3" s="239"/>
      <c r="C3" s="239"/>
      <c r="D3" s="239"/>
      <c r="E3" s="50"/>
      <c r="F3" s="50"/>
      <c r="G3" s="89"/>
      <c r="H3" s="89"/>
      <c r="I3" s="50"/>
      <c r="J3" s="89"/>
      <c r="K3" s="89"/>
      <c r="L3" s="240"/>
      <c r="M3" s="240"/>
      <c r="N3" s="240"/>
      <c r="O3" s="240"/>
      <c r="P3" s="240"/>
    </row>
    <row r="4" spans="1:65" customFormat="1" ht="15" x14ac:dyDescent="0.25">
      <c r="A4" s="241"/>
      <c r="B4" s="241"/>
      <c r="C4" s="241"/>
      <c r="D4" s="241"/>
      <c r="E4" s="50"/>
      <c r="F4" s="50"/>
      <c r="G4" s="89"/>
      <c r="H4" s="89"/>
      <c r="I4" s="50"/>
      <c r="J4" s="89"/>
      <c r="K4" s="89"/>
      <c r="L4" s="241"/>
      <c r="M4" s="241"/>
      <c r="N4" s="241"/>
      <c r="O4" s="241"/>
      <c r="P4" s="241"/>
      <c r="T4" s="7" t="s">
        <v>4</v>
      </c>
      <c r="U4" s="7" t="s">
        <v>4</v>
      </c>
      <c r="V4" s="7" t="s">
        <v>4</v>
      </c>
      <c r="W4" s="7" t="s">
        <v>4</v>
      </c>
      <c r="X4" s="7" t="s">
        <v>4</v>
      </c>
      <c r="Y4" s="7" t="s">
        <v>4</v>
      </c>
      <c r="Z4" s="7" t="s">
        <v>4</v>
      </c>
      <c r="AA4" s="7" t="s">
        <v>4</v>
      </c>
      <c r="AB4" s="7" t="s">
        <v>4</v>
      </c>
    </row>
    <row r="5" spans="1:65" customFormat="1" ht="11.25" customHeight="1" x14ac:dyDescent="0.25">
      <c r="A5" s="87"/>
      <c r="B5" s="77"/>
      <c r="C5" s="88"/>
      <c r="D5" s="86"/>
      <c r="E5" s="50"/>
      <c r="F5" s="50"/>
      <c r="G5" s="50"/>
      <c r="H5" s="50"/>
      <c r="I5" s="50"/>
      <c r="J5" s="50"/>
      <c r="K5" s="50"/>
      <c r="L5" s="87"/>
      <c r="M5" s="87"/>
      <c r="N5" s="87"/>
      <c r="O5" s="87"/>
      <c r="P5" s="86"/>
    </row>
    <row r="6" spans="1:65" customFormat="1" ht="11.25" customHeight="1" x14ac:dyDescent="0.25">
      <c r="A6" s="50" t="s">
        <v>192</v>
      </c>
      <c r="B6" s="85"/>
      <c r="C6" s="85"/>
      <c r="D6" s="85"/>
      <c r="E6" s="50"/>
      <c r="F6" s="50"/>
      <c r="G6" s="50"/>
      <c r="H6" s="50"/>
      <c r="I6" s="50"/>
      <c r="J6" s="50"/>
      <c r="K6" s="50"/>
      <c r="L6" s="50"/>
      <c r="M6" s="50"/>
      <c r="N6" s="85"/>
      <c r="O6" s="85"/>
      <c r="P6" s="84" t="s">
        <v>192</v>
      </c>
    </row>
    <row r="7" spans="1:65" customFormat="1" ht="11.25" customHeight="1" x14ac:dyDescent="0.25">
      <c r="A7" s="50"/>
      <c r="B7" s="50"/>
      <c r="C7" s="50"/>
      <c r="D7" s="50"/>
      <c r="E7" s="50"/>
      <c r="F7" s="50"/>
      <c r="G7" s="50"/>
      <c r="H7" s="50"/>
      <c r="I7" s="50"/>
      <c r="J7" s="10"/>
      <c r="K7" s="50"/>
      <c r="L7" s="50"/>
      <c r="M7" s="50"/>
      <c r="N7" s="50"/>
      <c r="O7" s="50"/>
      <c r="P7" s="50"/>
    </row>
    <row r="8" spans="1:65" customFormat="1" ht="26.25" x14ac:dyDescent="0.25">
      <c r="A8" s="242" t="s">
        <v>8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AC8" s="82" t="s">
        <v>8</v>
      </c>
      <c r="AD8" s="82" t="s">
        <v>4</v>
      </c>
      <c r="AE8" s="82" t="s">
        <v>4</v>
      </c>
      <c r="AF8" s="82" t="s">
        <v>4</v>
      </c>
      <c r="AG8" s="82" t="s">
        <v>4</v>
      </c>
      <c r="AH8" s="82" t="s">
        <v>4</v>
      </c>
      <c r="AI8" s="82" t="s">
        <v>4</v>
      </c>
      <c r="AJ8" s="82" t="s">
        <v>4</v>
      </c>
      <c r="AK8" s="82" t="s">
        <v>4</v>
      </c>
      <c r="AL8" s="82" t="s">
        <v>4</v>
      </c>
      <c r="AM8" s="82" t="s">
        <v>4</v>
      </c>
      <c r="AN8" s="82" t="s">
        <v>4</v>
      </c>
      <c r="AO8" s="82" t="s">
        <v>4</v>
      </c>
      <c r="AP8" s="82" t="s">
        <v>4</v>
      </c>
      <c r="AQ8" s="82" t="s">
        <v>4</v>
      </c>
      <c r="AR8" s="82" t="s">
        <v>4</v>
      </c>
    </row>
    <row r="9" spans="1:65" customFormat="1" ht="15" x14ac:dyDescent="0.25">
      <c r="A9" s="208" t="s">
        <v>9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</row>
    <row r="10" spans="1:65" customFormat="1" ht="15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65" customFormat="1" ht="28.5" customHeight="1" x14ac:dyDescent="0.25">
      <c r="A11" s="243" t="s">
        <v>191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</row>
    <row r="12" spans="1:65" customFormat="1" ht="21" customHeight="1" x14ac:dyDescent="0.25">
      <c r="A12" s="237" t="s">
        <v>190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</row>
    <row r="13" spans="1:65" customFormat="1" ht="15" x14ac:dyDescent="0.25">
      <c r="A13" s="244" t="s">
        <v>195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AS13" s="82" t="s">
        <v>189</v>
      </c>
      <c r="AT13" s="82" t="s">
        <v>4</v>
      </c>
      <c r="AU13" s="82" t="s">
        <v>4</v>
      </c>
      <c r="AV13" s="82" t="s">
        <v>4</v>
      </c>
      <c r="AW13" s="82" t="s">
        <v>4</v>
      </c>
      <c r="AX13" s="82" t="s">
        <v>4</v>
      </c>
      <c r="AY13" s="82" t="s">
        <v>4</v>
      </c>
      <c r="AZ13" s="82" t="s">
        <v>4</v>
      </c>
      <c r="BA13" s="82" t="s">
        <v>4</v>
      </c>
      <c r="BB13" s="82" t="s">
        <v>4</v>
      </c>
      <c r="BC13" s="82" t="s">
        <v>4</v>
      </c>
      <c r="BD13" s="82" t="s">
        <v>4</v>
      </c>
      <c r="BE13" s="82" t="s">
        <v>4</v>
      </c>
      <c r="BF13" s="82" t="s">
        <v>4</v>
      </c>
      <c r="BG13" s="82" t="s">
        <v>4</v>
      </c>
      <c r="BH13" s="82" t="s">
        <v>4</v>
      </c>
    </row>
    <row r="14" spans="1:65" customFormat="1" ht="15.75" customHeight="1" x14ac:dyDescent="0.25">
      <c r="A14" s="237" t="s">
        <v>188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</row>
    <row r="15" spans="1:65" customFormat="1" ht="15" x14ac:dyDescent="0.25">
      <c r="A15" s="50"/>
      <c r="B15" s="51" t="s">
        <v>187</v>
      </c>
      <c r="C15" s="246"/>
      <c r="D15" s="246"/>
      <c r="E15" s="246"/>
      <c r="F15" s="246"/>
      <c r="G15" s="246"/>
      <c r="H15" s="81"/>
      <c r="I15" s="81"/>
      <c r="J15" s="81"/>
      <c r="K15" s="81"/>
      <c r="L15" s="81"/>
      <c r="M15" s="81"/>
      <c r="N15" s="81"/>
      <c r="O15" s="50"/>
      <c r="P15" s="50"/>
      <c r="BI15" s="11" t="s">
        <v>186</v>
      </c>
      <c r="BJ15" s="11" t="s">
        <v>4</v>
      </c>
      <c r="BK15" s="11" t="s">
        <v>4</v>
      </c>
      <c r="BL15" s="11" t="s">
        <v>4</v>
      </c>
      <c r="BM15" s="11" t="s">
        <v>4</v>
      </c>
    </row>
    <row r="16" spans="1:65" customFormat="1" ht="12.75" customHeight="1" x14ac:dyDescent="0.25">
      <c r="B16" s="9" t="s">
        <v>185</v>
      </c>
      <c r="C16" s="9"/>
      <c r="D16" s="79"/>
      <c r="E16" s="136">
        <v>2055.2759999999998</v>
      </c>
      <c r="F16" s="74" t="s">
        <v>180</v>
      </c>
      <c r="H16" s="9"/>
      <c r="I16" s="9"/>
      <c r="J16" s="9"/>
      <c r="K16" s="9"/>
      <c r="L16" s="9"/>
      <c r="M16" s="80"/>
      <c r="N16" s="9"/>
    </row>
    <row r="17" spans="1:80" customFormat="1" ht="12.75" customHeight="1" x14ac:dyDescent="0.25">
      <c r="B17" s="9" t="s">
        <v>184</v>
      </c>
      <c r="D17" s="79"/>
      <c r="E17" s="78">
        <v>527.82899999999995</v>
      </c>
      <c r="F17" s="74" t="s">
        <v>180</v>
      </c>
      <c r="H17" s="9"/>
      <c r="I17" s="9"/>
      <c r="J17" s="9"/>
      <c r="K17" s="9"/>
      <c r="L17" s="9"/>
      <c r="M17" s="80"/>
      <c r="N17" s="9"/>
    </row>
    <row r="18" spans="1:80" customFormat="1" ht="12.75" customHeight="1" x14ac:dyDescent="0.25">
      <c r="B18" s="9" t="s">
        <v>183</v>
      </c>
      <c r="D18" s="79"/>
      <c r="E18" s="78">
        <v>193.726</v>
      </c>
      <c r="F18" s="74" t="s">
        <v>180</v>
      </c>
      <c r="H18" s="9"/>
      <c r="I18" s="9"/>
      <c r="J18" s="9"/>
      <c r="K18" s="9"/>
      <c r="L18" s="9"/>
      <c r="M18" s="80"/>
      <c r="N18" s="9"/>
    </row>
    <row r="19" spans="1:80" customFormat="1" ht="12.75" customHeight="1" x14ac:dyDescent="0.25">
      <c r="B19" s="9" t="s">
        <v>182</v>
      </c>
      <c r="D19" s="79"/>
      <c r="E19" s="78">
        <v>1333.722</v>
      </c>
      <c r="F19" s="74" t="s">
        <v>180</v>
      </c>
      <c r="H19" s="9"/>
      <c r="I19" s="9"/>
      <c r="J19" s="9"/>
      <c r="K19" s="9"/>
      <c r="L19" s="9"/>
      <c r="M19" s="80"/>
      <c r="N19" s="9"/>
    </row>
    <row r="20" spans="1:80" customFormat="1" ht="12.75" customHeight="1" x14ac:dyDescent="0.25">
      <c r="B20" s="9" t="s">
        <v>181</v>
      </c>
      <c r="C20" s="9"/>
      <c r="D20" s="79"/>
      <c r="E20" s="78">
        <v>170.738</v>
      </c>
      <c r="F20" s="74" t="s">
        <v>180</v>
      </c>
      <c r="H20" s="9"/>
      <c r="J20" s="9"/>
      <c r="K20" s="9"/>
      <c r="L20" s="9"/>
      <c r="M20" s="10"/>
      <c r="N20" s="41"/>
    </row>
    <row r="21" spans="1:80" customFormat="1" ht="12.75" customHeight="1" x14ac:dyDescent="0.25">
      <c r="B21" s="9" t="s">
        <v>179</v>
      </c>
      <c r="C21" s="9"/>
      <c r="D21" s="77"/>
      <c r="E21" s="76">
        <v>164.87</v>
      </c>
      <c r="F21" s="74" t="s">
        <v>177</v>
      </c>
      <c r="H21" s="9"/>
      <c r="J21" s="9"/>
      <c r="K21" s="9"/>
      <c r="L21" s="9"/>
      <c r="M21" s="75"/>
      <c r="N21" s="74"/>
    </row>
    <row r="22" spans="1:80" customFormat="1" ht="12.75" customHeight="1" x14ac:dyDescent="0.25">
      <c r="B22" s="9" t="s">
        <v>178</v>
      </c>
      <c r="C22" s="9"/>
      <c r="D22" s="77"/>
      <c r="E22" s="76">
        <v>39.49</v>
      </c>
      <c r="F22" s="74" t="s">
        <v>177</v>
      </c>
      <c r="H22" s="9"/>
      <c r="J22" s="9"/>
      <c r="K22" s="9"/>
      <c r="L22" s="9"/>
      <c r="M22" s="75"/>
      <c r="N22" s="74"/>
    </row>
    <row r="23" spans="1:80" customFormat="1" ht="15" x14ac:dyDescent="0.25">
      <c r="A23" s="50"/>
      <c r="B23" s="51" t="s">
        <v>176</v>
      </c>
      <c r="C23" s="51"/>
      <c r="D23" s="50"/>
      <c r="E23" s="247" t="s">
        <v>175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BN23" s="11" t="s">
        <v>175</v>
      </c>
      <c r="BO23" s="11" t="s">
        <v>4</v>
      </c>
      <c r="BP23" s="11" t="s">
        <v>4</v>
      </c>
      <c r="BQ23" s="11" t="s">
        <v>4</v>
      </c>
      <c r="BR23" s="11" t="s">
        <v>4</v>
      </c>
      <c r="BS23" s="11" t="s">
        <v>4</v>
      </c>
      <c r="BT23" s="11" t="s">
        <v>4</v>
      </c>
      <c r="BU23" s="11" t="s">
        <v>4</v>
      </c>
      <c r="BV23" s="11" t="s">
        <v>4</v>
      </c>
      <c r="BW23" s="11" t="s">
        <v>4</v>
      </c>
      <c r="BX23" s="11" t="s">
        <v>4</v>
      </c>
      <c r="BY23" s="11" t="s">
        <v>4</v>
      </c>
    </row>
    <row r="24" spans="1:80" customFormat="1" ht="12.75" customHeight="1" x14ac:dyDescent="0.25">
      <c r="A24" s="51"/>
      <c r="B24" s="51"/>
      <c r="C24" s="50"/>
      <c r="D24" s="51"/>
      <c r="E24" s="73"/>
      <c r="F24" s="72"/>
      <c r="G24" s="71"/>
      <c r="H24" s="71"/>
      <c r="I24" s="51"/>
      <c r="J24" s="51"/>
      <c r="K24" s="51"/>
      <c r="L24" s="70"/>
      <c r="M24" s="51"/>
      <c r="N24" s="50"/>
      <c r="O24" s="50"/>
      <c r="P24" s="50"/>
    </row>
    <row r="25" spans="1:80" customFormat="1" ht="36" customHeight="1" x14ac:dyDescent="0.25">
      <c r="A25" s="248" t="s">
        <v>11</v>
      </c>
      <c r="B25" s="248" t="s">
        <v>12</v>
      </c>
      <c r="C25" s="248" t="s">
        <v>174</v>
      </c>
      <c r="D25" s="248"/>
      <c r="E25" s="248"/>
      <c r="F25" s="248" t="s">
        <v>173</v>
      </c>
      <c r="G25" s="249" t="s">
        <v>172</v>
      </c>
      <c r="H25" s="250"/>
      <c r="I25" s="248" t="s">
        <v>171</v>
      </c>
      <c r="J25" s="248"/>
      <c r="K25" s="248"/>
      <c r="L25" s="248"/>
      <c r="M25" s="248"/>
      <c r="N25" s="248"/>
      <c r="O25" s="248" t="s">
        <v>170</v>
      </c>
      <c r="P25" s="248" t="s">
        <v>169</v>
      </c>
    </row>
    <row r="26" spans="1:80" customFormat="1" ht="36.75" customHeight="1" x14ac:dyDescent="0.25">
      <c r="A26" s="248"/>
      <c r="B26" s="248"/>
      <c r="C26" s="248"/>
      <c r="D26" s="248"/>
      <c r="E26" s="248"/>
      <c r="F26" s="248"/>
      <c r="G26" s="251" t="s">
        <v>168</v>
      </c>
      <c r="H26" s="251" t="s">
        <v>19</v>
      </c>
      <c r="I26" s="248" t="s">
        <v>168</v>
      </c>
      <c r="J26" s="248" t="s">
        <v>167</v>
      </c>
      <c r="K26" s="245" t="s">
        <v>166</v>
      </c>
      <c r="L26" s="245"/>
      <c r="M26" s="245"/>
      <c r="N26" s="245"/>
      <c r="O26" s="248"/>
      <c r="P26" s="248"/>
    </row>
    <row r="27" spans="1:80" customFormat="1" ht="15" x14ac:dyDescent="0.25">
      <c r="A27" s="248"/>
      <c r="B27" s="248"/>
      <c r="C27" s="248"/>
      <c r="D27" s="248"/>
      <c r="E27" s="248"/>
      <c r="F27" s="248"/>
      <c r="G27" s="252"/>
      <c r="H27" s="252"/>
      <c r="I27" s="248"/>
      <c r="J27" s="248"/>
      <c r="K27" s="69" t="s">
        <v>165</v>
      </c>
      <c r="L27" s="69" t="s">
        <v>164</v>
      </c>
      <c r="M27" s="69" t="s">
        <v>163</v>
      </c>
      <c r="N27" s="69" t="s">
        <v>162</v>
      </c>
      <c r="O27" s="248"/>
      <c r="P27" s="248"/>
    </row>
    <row r="28" spans="1:80" customFormat="1" ht="15" x14ac:dyDescent="0.25">
      <c r="A28" s="68">
        <v>1</v>
      </c>
      <c r="B28" s="68">
        <v>2</v>
      </c>
      <c r="C28" s="245">
        <v>3</v>
      </c>
      <c r="D28" s="245"/>
      <c r="E28" s="245"/>
      <c r="F28" s="68">
        <v>4</v>
      </c>
      <c r="G28" s="68">
        <v>5</v>
      </c>
      <c r="H28" s="68">
        <v>6</v>
      </c>
      <c r="I28" s="68">
        <v>7</v>
      </c>
      <c r="J28" s="68">
        <v>8</v>
      </c>
      <c r="K28" s="68">
        <v>9</v>
      </c>
      <c r="L28" s="68">
        <v>10</v>
      </c>
      <c r="M28" s="68">
        <v>11</v>
      </c>
      <c r="N28" s="68">
        <v>12</v>
      </c>
      <c r="O28" s="68">
        <v>13</v>
      </c>
      <c r="P28" s="68">
        <v>14</v>
      </c>
    </row>
    <row r="29" spans="1:80" customFormat="1" ht="15" x14ac:dyDescent="0.25">
      <c r="A29" s="256" t="s">
        <v>285</v>
      </c>
      <c r="B29" s="256"/>
      <c r="C29" s="256"/>
      <c r="D29" s="256"/>
      <c r="E29" s="256"/>
      <c r="F29" s="256"/>
      <c r="G29" s="256"/>
      <c r="H29" s="256"/>
      <c r="I29" s="256"/>
      <c r="J29" s="256"/>
      <c r="K29" s="256"/>
      <c r="L29" s="256"/>
      <c r="M29" s="256"/>
      <c r="N29" s="256"/>
      <c r="O29" s="256"/>
      <c r="P29" s="256"/>
      <c r="BZ29" s="54" t="s">
        <v>161</v>
      </c>
    </row>
    <row r="30" spans="1:80" customFormat="1" ht="45" x14ac:dyDescent="0.25">
      <c r="A30" s="30" t="s">
        <v>21</v>
      </c>
      <c r="B30" s="57" t="s">
        <v>132</v>
      </c>
      <c r="C30" s="253" t="s">
        <v>160</v>
      </c>
      <c r="D30" s="254"/>
      <c r="E30" s="255"/>
      <c r="F30" s="30" t="s">
        <v>75</v>
      </c>
      <c r="G30" s="22"/>
      <c r="H30" s="60">
        <v>1</v>
      </c>
      <c r="I30" s="32">
        <v>36968.67</v>
      </c>
      <c r="J30" s="32">
        <v>29847.75</v>
      </c>
      <c r="K30" s="32">
        <v>18511.740000000002</v>
      </c>
      <c r="L30" s="32">
        <v>7469.84</v>
      </c>
      <c r="M30" s="32">
        <v>3866.17</v>
      </c>
      <c r="N30" s="53"/>
      <c r="O30" s="58">
        <v>21.93</v>
      </c>
      <c r="P30" s="58">
        <v>3.46</v>
      </c>
      <c r="BZ30" s="54"/>
      <c r="CA30" s="7" t="s">
        <v>160</v>
      </c>
    </row>
    <row r="31" spans="1:80" customFormat="1" ht="33.75" x14ac:dyDescent="0.25">
      <c r="A31" s="30" t="s">
        <v>26</v>
      </c>
      <c r="B31" s="57" t="s">
        <v>129</v>
      </c>
      <c r="C31" s="253" t="s">
        <v>128</v>
      </c>
      <c r="D31" s="254"/>
      <c r="E31" s="255"/>
      <c r="F31" s="30" t="s">
        <v>95</v>
      </c>
      <c r="G31" s="22"/>
      <c r="H31" s="60">
        <v>1</v>
      </c>
      <c r="I31" s="32">
        <v>50408.639999999999</v>
      </c>
      <c r="J31" s="32">
        <v>28075.14</v>
      </c>
      <c r="K31" s="32">
        <v>16135.05</v>
      </c>
      <c r="L31" s="32">
        <v>6870.16</v>
      </c>
      <c r="M31" s="32">
        <v>4747.2299999999996</v>
      </c>
      <c r="N31" s="58">
        <v>322.7</v>
      </c>
      <c r="O31" s="61">
        <v>19.399999999999999</v>
      </c>
      <c r="P31" s="58">
        <v>4.91</v>
      </c>
      <c r="BZ31" s="54"/>
      <c r="CA31" s="7" t="s">
        <v>128</v>
      </c>
    </row>
    <row r="32" spans="1:80" customFormat="1" ht="15" x14ac:dyDescent="0.25">
      <c r="A32" s="257" t="s">
        <v>286</v>
      </c>
      <c r="B32" s="258"/>
      <c r="C32" s="258"/>
      <c r="D32" s="258"/>
      <c r="E32" s="258"/>
      <c r="F32" s="258"/>
      <c r="G32" s="258"/>
      <c r="H32" s="258"/>
      <c r="I32" s="259"/>
      <c r="J32" s="38"/>
      <c r="K32" s="38"/>
      <c r="L32" s="38"/>
      <c r="M32" s="38"/>
      <c r="N32" s="38"/>
      <c r="O32" s="66">
        <v>41.324640000000002</v>
      </c>
      <c r="P32" s="65">
        <v>8.3703479999999999</v>
      </c>
      <c r="BZ32" s="54"/>
      <c r="CB32" s="52" t="s">
        <v>159</v>
      </c>
    </row>
    <row r="33" spans="1:80" customFormat="1" ht="15" x14ac:dyDescent="0.25">
      <c r="A33" s="256" t="s">
        <v>158</v>
      </c>
      <c r="B33" s="256"/>
      <c r="C33" s="256"/>
      <c r="D33" s="256"/>
      <c r="E33" s="256"/>
      <c r="F33" s="256"/>
      <c r="G33" s="256"/>
      <c r="H33" s="256"/>
      <c r="I33" s="256"/>
      <c r="J33" s="256"/>
      <c r="K33" s="256"/>
      <c r="L33" s="256"/>
      <c r="M33" s="256"/>
      <c r="N33" s="256"/>
      <c r="O33" s="256"/>
      <c r="P33" s="256"/>
      <c r="BZ33" s="54" t="s">
        <v>158</v>
      </c>
      <c r="CB33" s="52"/>
    </row>
    <row r="34" spans="1:80" customFormat="1" ht="33.75" x14ac:dyDescent="0.25">
      <c r="A34" s="30" t="s">
        <v>35</v>
      </c>
      <c r="B34" s="57" t="s">
        <v>157</v>
      </c>
      <c r="C34" s="253" t="s">
        <v>155</v>
      </c>
      <c r="D34" s="254"/>
      <c r="E34" s="255"/>
      <c r="F34" s="30" t="s">
        <v>156</v>
      </c>
      <c r="G34" s="22"/>
      <c r="H34" s="67">
        <v>0.120591</v>
      </c>
      <c r="I34" s="32">
        <v>73020.86</v>
      </c>
      <c r="J34" s="32">
        <v>16231.04</v>
      </c>
      <c r="K34" s="32">
        <v>1004.36</v>
      </c>
      <c r="L34" s="32">
        <v>7836.52</v>
      </c>
      <c r="M34" s="32">
        <v>7390.16</v>
      </c>
      <c r="N34" s="53"/>
      <c r="O34" s="58">
        <v>1.48</v>
      </c>
      <c r="P34" s="58">
        <v>7.73</v>
      </c>
      <c r="BZ34" s="54"/>
      <c r="CA34" s="7" t="s">
        <v>155</v>
      </c>
      <c r="CB34" s="52"/>
    </row>
    <row r="35" spans="1:80" customFormat="1" ht="45" x14ac:dyDescent="0.25">
      <c r="A35" s="30" t="s">
        <v>154</v>
      </c>
      <c r="B35" s="57" t="s">
        <v>153</v>
      </c>
      <c r="C35" s="253" t="s">
        <v>152</v>
      </c>
      <c r="D35" s="254"/>
      <c r="E35" s="255"/>
      <c r="F35" s="30" t="s">
        <v>91</v>
      </c>
      <c r="G35" s="22"/>
      <c r="H35" s="64">
        <v>0.13399</v>
      </c>
      <c r="I35" s="32">
        <v>104201.02</v>
      </c>
      <c r="J35" s="32">
        <v>14017.74</v>
      </c>
      <c r="K35" s="32">
        <v>14017.74</v>
      </c>
      <c r="L35" s="53"/>
      <c r="M35" s="53"/>
      <c r="N35" s="53"/>
      <c r="O35" s="58">
        <v>20.72</v>
      </c>
      <c r="P35" s="55">
        <v>0</v>
      </c>
      <c r="BZ35" s="54"/>
      <c r="CA35" s="7" t="s">
        <v>152</v>
      </c>
      <c r="CB35" s="52"/>
    </row>
    <row r="36" spans="1:80" customFormat="1" ht="22.5" x14ac:dyDescent="0.25">
      <c r="A36" s="30" t="s">
        <v>151</v>
      </c>
      <c r="B36" s="57" t="s">
        <v>150</v>
      </c>
      <c r="C36" s="253" t="s">
        <v>148</v>
      </c>
      <c r="D36" s="254"/>
      <c r="E36" s="255"/>
      <c r="F36" s="30" t="s">
        <v>149</v>
      </c>
      <c r="G36" s="22"/>
      <c r="H36" s="62">
        <v>0.108</v>
      </c>
      <c r="I36" s="32">
        <v>1910.05</v>
      </c>
      <c r="J36" s="58">
        <v>326.89999999999998</v>
      </c>
      <c r="K36" s="53"/>
      <c r="L36" s="58">
        <v>207.11</v>
      </c>
      <c r="M36" s="58">
        <v>119.79</v>
      </c>
      <c r="N36" s="53"/>
      <c r="O36" s="55">
        <v>0</v>
      </c>
      <c r="P36" s="58">
        <v>0.11</v>
      </c>
      <c r="BZ36" s="54"/>
      <c r="CA36" s="7" t="s">
        <v>148</v>
      </c>
      <c r="CB36" s="52"/>
    </row>
    <row r="37" spans="1:80" customFormat="1" ht="33.75" x14ac:dyDescent="0.25">
      <c r="A37" s="30" t="s">
        <v>147</v>
      </c>
      <c r="B37" s="57" t="s">
        <v>146</v>
      </c>
      <c r="C37" s="253" t="s">
        <v>145</v>
      </c>
      <c r="D37" s="254"/>
      <c r="E37" s="255"/>
      <c r="F37" s="30" t="s">
        <v>91</v>
      </c>
      <c r="G37" s="22"/>
      <c r="H37" s="62">
        <v>2.1000000000000001E-2</v>
      </c>
      <c r="I37" s="32">
        <v>202076.29</v>
      </c>
      <c r="J37" s="32">
        <v>4568.2299999999996</v>
      </c>
      <c r="K37" s="58">
        <v>211.08</v>
      </c>
      <c r="L37" s="58">
        <v>865.87</v>
      </c>
      <c r="M37" s="58">
        <v>307.66000000000003</v>
      </c>
      <c r="N37" s="32">
        <v>3183.62</v>
      </c>
      <c r="O37" s="61">
        <v>0.3</v>
      </c>
      <c r="P37" s="58">
        <v>0.28999999999999998</v>
      </c>
      <c r="BZ37" s="54"/>
      <c r="CA37" s="7" t="s">
        <v>145</v>
      </c>
      <c r="CB37" s="52"/>
    </row>
    <row r="38" spans="1:80" customFormat="1" ht="22.5" x14ac:dyDescent="0.25">
      <c r="A38" s="30" t="s">
        <v>144</v>
      </c>
      <c r="B38" s="57" t="s">
        <v>143</v>
      </c>
      <c r="C38" s="253" t="s">
        <v>142</v>
      </c>
      <c r="D38" s="254"/>
      <c r="E38" s="255"/>
      <c r="F38" s="30" t="s">
        <v>65</v>
      </c>
      <c r="G38" s="22"/>
      <c r="H38" s="56">
        <v>2.1</v>
      </c>
      <c r="I38" s="32">
        <v>1509.08</v>
      </c>
      <c r="J38" s="32">
        <v>3181.74</v>
      </c>
      <c r="K38" s="53"/>
      <c r="L38" s="53"/>
      <c r="M38" s="53"/>
      <c r="N38" s="32">
        <v>3181.74</v>
      </c>
      <c r="O38" s="55">
        <v>0</v>
      </c>
      <c r="P38" s="55">
        <v>0</v>
      </c>
      <c r="BZ38" s="54"/>
      <c r="CA38" s="7" t="s">
        <v>142</v>
      </c>
      <c r="CB38" s="52"/>
    </row>
    <row r="39" spans="1:80" customFormat="1" ht="33.75" x14ac:dyDescent="0.25">
      <c r="A39" s="30" t="s">
        <v>141</v>
      </c>
      <c r="B39" s="57" t="s">
        <v>140</v>
      </c>
      <c r="C39" s="253" t="s">
        <v>139</v>
      </c>
      <c r="D39" s="254"/>
      <c r="E39" s="255"/>
      <c r="F39" s="30" t="s">
        <v>91</v>
      </c>
      <c r="G39" s="22"/>
      <c r="H39" s="63">
        <v>8.3799999999999999E-2</v>
      </c>
      <c r="I39" s="32">
        <v>77433.89</v>
      </c>
      <c r="J39" s="32">
        <v>8390.92</v>
      </c>
      <c r="K39" s="32">
        <v>1263.49</v>
      </c>
      <c r="L39" s="32">
        <v>5240.8999999999996</v>
      </c>
      <c r="M39" s="32">
        <v>1876.01</v>
      </c>
      <c r="N39" s="58">
        <v>10.52</v>
      </c>
      <c r="O39" s="58">
        <v>1.82</v>
      </c>
      <c r="P39" s="58">
        <v>1.73</v>
      </c>
      <c r="BZ39" s="54"/>
      <c r="CA39" s="7" t="s">
        <v>139</v>
      </c>
      <c r="CB39" s="52"/>
    </row>
    <row r="40" spans="1:80" customFormat="1" ht="33.75" x14ac:dyDescent="0.25">
      <c r="A40" s="30" t="s">
        <v>138</v>
      </c>
      <c r="B40" s="57" t="s">
        <v>137</v>
      </c>
      <c r="C40" s="253" t="s">
        <v>136</v>
      </c>
      <c r="D40" s="254"/>
      <c r="E40" s="255"/>
      <c r="F40" s="30" t="s">
        <v>65</v>
      </c>
      <c r="G40" s="22"/>
      <c r="H40" s="59">
        <v>8.3800000000000008</v>
      </c>
      <c r="I40" s="32">
        <v>1552.18</v>
      </c>
      <c r="J40" s="32">
        <v>13059.3</v>
      </c>
      <c r="K40" s="53"/>
      <c r="L40" s="53"/>
      <c r="M40" s="53"/>
      <c r="N40" s="32">
        <v>13059.3</v>
      </c>
      <c r="O40" s="55">
        <v>0</v>
      </c>
      <c r="P40" s="55">
        <v>0</v>
      </c>
      <c r="BZ40" s="54"/>
      <c r="CA40" s="7" t="s">
        <v>136</v>
      </c>
      <c r="CB40" s="52"/>
    </row>
    <row r="41" spans="1:80" customFormat="1" ht="15" x14ac:dyDescent="0.25">
      <c r="A41" s="257" t="s">
        <v>135</v>
      </c>
      <c r="B41" s="258"/>
      <c r="C41" s="258"/>
      <c r="D41" s="258"/>
      <c r="E41" s="258"/>
      <c r="F41" s="258"/>
      <c r="G41" s="258"/>
      <c r="H41" s="258"/>
      <c r="I41" s="259"/>
      <c r="J41" s="38"/>
      <c r="K41" s="38"/>
      <c r="L41" s="38"/>
      <c r="M41" s="38"/>
      <c r="N41" s="38"/>
      <c r="O41" s="165">
        <v>24.3222871</v>
      </c>
      <c r="P41" s="165">
        <v>9.8637131999999994</v>
      </c>
      <c r="BZ41" s="54"/>
      <c r="CB41" s="52" t="s">
        <v>135</v>
      </c>
    </row>
    <row r="42" spans="1:80" customFormat="1" ht="15" x14ac:dyDescent="0.25">
      <c r="A42" s="256" t="s">
        <v>134</v>
      </c>
      <c r="B42" s="256"/>
      <c r="C42" s="256"/>
      <c r="D42" s="256"/>
      <c r="E42" s="256"/>
      <c r="F42" s="256"/>
      <c r="G42" s="256"/>
      <c r="H42" s="256"/>
      <c r="I42" s="256"/>
      <c r="J42" s="256"/>
      <c r="K42" s="256"/>
      <c r="L42" s="256"/>
      <c r="M42" s="256"/>
      <c r="N42" s="256"/>
      <c r="O42" s="256"/>
      <c r="P42" s="256"/>
      <c r="BZ42" s="54" t="s">
        <v>134</v>
      </c>
      <c r="CB42" s="52"/>
    </row>
    <row r="43" spans="1:80" customFormat="1" ht="45" x14ac:dyDescent="0.25">
      <c r="A43" s="30" t="s">
        <v>133</v>
      </c>
      <c r="B43" s="57" t="s">
        <v>132</v>
      </c>
      <c r="C43" s="253" t="s">
        <v>131</v>
      </c>
      <c r="D43" s="254"/>
      <c r="E43" s="255"/>
      <c r="F43" s="30" t="s">
        <v>75</v>
      </c>
      <c r="G43" s="22"/>
      <c r="H43" s="60">
        <v>1</v>
      </c>
      <c r="I43" s="32">
        <v>36968.67</v>
      </c>
      <c r="J43" s="32">
        <v>51167.55</v>
      </c>
      <c r="K43" s="32">
        <v>31734.400000000001</v>
      </c>
      <c r="L43" s="32">
        <v>12805.44</v>
      </c>
      <c r="M43" s="32">
        <v>6627.71</v>
      </c>
      <c r="N43" s="53"/>
      <c r="O43" s="58">
        <v>37.590000000000003</v>
      </c>
      <c r="P43" s="58">
        <v>5.94</v>
      </c>
      <c r="BZ43" s="54"/>
      <c r="CA43" s="7" t="s">
        <v>131</v>
      </c>
      <c r="CB43" s="52"/>
    </row>
    <row r="44" spans="1:80" customFormat="1" ht="33.75" x14ac:dyDescent="0.25">
      <c r="A44" s="30" t="s">
        <v>130</v>
      </c>
      <c r="B44" s="57" t="s">
        <v>129</v>
      </c>
      <c r="C44" s="253" t="s">
        <v>128</v>
      </c>
      <c r="D44" s="254"/>
      <c r="E44" s="255"/>
      <c r="F44" s="30" t="s">
        <v>95</v>
      </c>
      <c r="G44" s="22"/>
      <c r="H44" s="60">
        <v>1</v>
      </c>
      <c r="I44" s="32">
        <v>50408.639999999999</v>
      </c>
      <c r="J44" s="32">
        <v>65782.3</v>
      </c>
      <c r="K44" s="32">
        <v>27660.080000000002</v>
      </c>
      <c r="L44" s="32">
        <v>11777.42</v>
      </c>
      <c r="M44" s="32">
        <v>8138.1</v>
      </c>
      <c r="N44" s="32">
        <v>18206.7</v>
      </c>
      <c r="O44" s="58">
        <v>33.25</v>
      </c>
      <c r="P44" s="58">
        <v>8.41</v>
      </c>
      <c r="BZ44" s="54"/>
      <c r="CA44" s="7" t="s">
        <v>128</v>
      </c>
      <c r="CB44" s="52"/>
    </row>
    <row r="45" spans="1:80" customFormat="1" ht="22.5" x14ac:dyDescent="0.25">
      <c r="A45" s="30" t="s">
        <v>127</v>
      </c>
      <c r="B45" s="57" t="s">
        <v>126</v>
      </c>
      <c r="C45" s="253" t="s">
        <v>125</v>
      </c>
      <c r="D45" s="254"/>
      <c r="E45" s="255"/>
      <c r="F45" s="30" t="s">
        <v>95</v>
      </c>
      <c r="G45" s="22"/>
      <c r="H45" s="60">
        <v>1</v>
      </c>
      <c r="I45" s="32">
        <v>565787.80000000005</v>
      </c>
      <c r="J45" s="32">
        <v>568050.94999999995</v>
      </c>
      <c r="K45" s="53"/>
      <c r="L45" s="53"/>
      <c r="M45" s="53"/>
      <c r="N45" s="53"/>
      <c r="O45" s="55">
        <v>0</v>
      </c>
      <c r="P45" s="55">
        <v>0</v>
      </c>
      <c r="BZ45" s="54"/>
      <c r="CA45" s="7" t="s">
        <v>125</v>
      </c>
      <c r="CB45" s="52"/>
    </row>
    <row r="46" spans="1:80" customFormat="1" ht="22.5" x14ac:dyDescent="0.25">
      <c r="A46" s="30" t="s">
        <v>124</v>
      </c>
      <c r="B46" s="57" t="s">
        <v>123</v>
      </c>
      <c r="C46" s="253" t="s">
        <v>122</v>
      </c>
      <c r="D46" s="254"/>
      <c r="E46" s="255"/>
      <c r="F46" s="30" t="s">
        <v>95</v>
      </c>
      <c r="G46" s="22"/>
      <c r="H46" s="60">
        <v>1</v>
      </c>
      <c r="I46" s="167">
        <v>762620.11</v>
      </c>
      <c r="J46" s="32">
        <v>765670.59</v>
      </c>
      <c r="K46" s="53"/>
      <c r="L46" s="53"/>
      <c r="M46" s="53"/>
      <c r="N46" s="53"/>
      <c r="O46" s="55">
        <v>0</v>
      </c>
      <c r="P46" s="55">
        <v>0</v>
      </c>
      <c r="Q46" s="137"/>
      <c r="BZ46" s="54"/>
      <c r="CA46" s="7" t="s">
        <v>122</v>
      </c>
      <c r="CB46" s="52"/>
    </row>
    <row r="47" spans="1:80" customFormat="1" ht="15" x14ac:dyDescent="0.25">
      <c r="A47" s="30" t="s">
        <v>121</v>
      </c>
      <c r="B47" s="57" t="s">
        <v>120</v>
      </c>
      <c r="C47" s="253" t="s">
        <v>119</v>
      </c>
      <c r="D47" s="254"/>
      <c r="E47" s="255"/>
      <c r="F47" s="30" t="s">
        <v>75</v>
      </c>
      <c r="G47" s="22"/>
      <c r="H47" s="60">
        <v>1</v>
      </c>
      <c r="I47" s="32">
        <v>587.96</v>
      </c>
      <c r="J47" s="58">
        <v>590.30999999999995</v>
      </c>
      <c r="K47" s="53"/>
      <c r="L47" s="53"/>
      <c r="M47" s="53"/>
      <c r="N47" s="58">
        <v>590.30999999999995</v>
      </c>
      <c r="O47" s="55">
        <v>0</v>
      </c>
      <c r="P47" s="55">
        <v>0</v>
      </c>
      <c r="BZ47" s="54"/>
      <c r="CA47" s="7" t="s">
        <v>119</v>
      </c>
      <c r="CB47" s="52"/>
    </row>
    <row r="48" spans="1:80" customFormat="1" ht="22.5" x14ac:dyDescent="0.25">
      <c r="A48" s="30" t="s">
        <v>118</v>
      </c>
      <c r="B48" s="57" t="s">
        <v>117</v>
      </c>
      <c r="C48" s="253" t="s">
        <v>116</v>
      </c>
      <c r="D48" s="254"/>
      <c r="E48" s="255"/>
      <c r="F48" s="30" t="s">
        <v>75</v>
      </c>
      <c r="G48" s="22"/>
      <c r="H48" s="60">
        <v>2</v>
      </c>
      <c r="I48" s="32">
        <v>2756.15</v>
      </c>
      <c r="J48" s="32">
        <v>7129.17</v>
      </c>
      <c r="K48" s="32">
        <v>5511.97</v>
      </c>
      <c r="L48" s="58">
        <v>689.93</v>
      </c>
      <c r="M48" s="58">
        <v>469.31</v>
      </c>
      <c r="N48" s="58">
        <v>457.96</v>
      </c>
      <c r="O48" s="58">
        <v>6.63</v>
      </c>
      <c r="P48" s="58">
        <v>0.48</v>
      </c>
      <c r="BZ48" s="54"/>
      <c r="CA48" s="7" t="s">
        <v>116</v>
      </c>
      <c r="CB48" s="52"/>
    </row>
    <row r="49" spans="1:80" customFormat="1" ht="15" x14ac:dyDescent="0.25">
      <c r="A49" s="257" t="s">
        <v>115</v>
      </c>
      <c r="B49" s="258"/>
      <c r="C49" s="258"/>
      <c r="D49" s="258"/>
      <c r="E49" s="258"/>
      <c r="F49" s="258"/>
      <c r="G49" s="258"/>
      <c r="H49" s="258"/>
      <c r="I49" s="259"/>
      <c r="J49" s="38"/>
      <c r="K49" s="38"/>
      <c r="L49" s="38"/>
      <c r="M49" s="38"/>
      <c r="N49" s="38"/>
      <c r="O49" s="165">
        <v>77.468639999999994</v>
      </c>
      <c r="P49" s="165">
        <v>14.831087999999999</v>
      </c>
      <c r="BZ49" s="54"/>
      <c r="CB49" s="52" t="s">
        <v>115</v>
      </c>
    </row>
    <row r="50" spans="1:80" customFormat="1" ht="15" x14ac:dyDescent="0.25">
      <c r="A50" s="256" t="s">
        <v>114</v>
      </c>
      <c r="B50" s="256"/>
      <c r="C50" s="256"/>
      <c r="D50" s="256"/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BZ50" s="54" t="s">
        <v>114</v>
      </c>
      <c r="CB50" s="52"/>
    </row>
    <row r="51" spans="1:80" customFormat="1" ht="33.75" x14ac:dyDescent="0.25">
      <c r="A51" s="30" t="s">
        <v>113</v>
      </c>
      <c r="B51" s="57" t="s">
        <v>112</v>
      </c>
      <c r="C51" s="253" t="s">
        <v>111</v>
      </c>
      <c r="D51" s="254"/>
      <c r="E51" s="255"/>
      <c r="F51" s="30" t="s">
        <v>79</v>
      </c>
      <c r="G51" s="22"/>
      <c r="H51" s="59">
        <v>0.12</v>
      </c>
      <c r="I51" s="32">
        <v>49187.56</v>
      </c>
      <c r="J51" s="32">
        <v>7573.13</v>
      </c>
      <c r="K51" s="32">
        <v>1067.92</v>
      </c>
      <c r="L51" s="32">
        <v>4858.2</v>
      </c>
      <c r="M51" s="32">
        <v>1647.01</v>
      </c>
      <c r="N51" s="53"/>
      <c r="O51" s="58">
        <v>1.58</v>
      </c>
      <c r="P51" s="58">
        <v>1.72</v>
      </c>
      <c r="BZ51" s="54"/>
      <c r="CA51" s="7" t="s">
        <v>111</v>
      </c>
      <c r="CB51" s="52"/>
    </row>
    <row r="52" spans="1:80" customFormat="1" ht="33.75" x14ac:dyDescent="0.25">
      <c r="A52" s="30" t="s">
        <v>110</v>
      </c>
      <c r="B52" s="57" t="s">
        <v>109</v>
      </c>
      <c r="C52" s="253" t="s">
        <v>108</v>
      </c>
      <c r="D52" s="254"/>
      <c r="E52" s="255"/>
      <c r="F52" s="30" t="s">
        <v>91</v>
      </c>
      <c r="G52" s="22"/>
      <c r="H52" s="64">
        <v>6.4999999999999997E-4</v>
      </c>
      <c r="I52" s="32">
        <v>1134655.83</v>
      </c>
      <c r="J52" s="58">
        <v>761.44</v>
      </c>
      <c r="K52" s="58">
        <v>212.6</v>
      </c>
      <c r="L52" s="58">
        <v>23.27</v>
      </c>
      <c r="M52" s="58">
        <v>20.96</v>
      </c>
      <c r="N52" s="58">
        <v>504.61</v>
      </c>
      <c r="O52" s="58">
        <v>0.28999999999999998</v>
      </c>
      <c r="P52" s="58">
        <v>0.02</v>
      </c>
      <c r="BZ52" s="54"/>
      <c r="CA52" s="7" t="s">
        <v>108</v>
      </c>
      <c r="CB52" s="52"/>
    </row>
    <row r="53" spans="1:80" customFormat="1" ht="22.5" x14ac:dyDescent="0.25">
      <c r="A53" s="30" t="s">
        <v>107</v>
      </c>
      <c r="B53" s="57" t="s">
        <v>106</v>
      </c>
      <c r="C53" s="253" t="s">
        <v>105</v>
      </c>
      <c r="D53" s="254"/>
      <c r="E53" s="255"/>
      <c r="F53" s="30" t="s">
        <v>102</v>
      </c>
      <c r="G53" s="22"/>
      <c r="H53" s="63">
        <v>2.2800000000000001E-2</v>
      </c>
      <c r="I53" s="32">
        <v>45981.3</v>
      </c>
      <c r="J53" s="32">
        <v>1059.77</v>
      </c>
      <c r="K53" s="32">
        <v>1042.58</v>
      </c>
      <c r="L53" s="58">
        <v>9.99</v>
      </c>
      <c r="M53" s="58">
        <v>7.2</v>
      </c>
      <c r="N53" s="53"/>
      <c r="O53" s="58">
        <v>1.33</v>
      </c>
      <c r="P53" s="58">
        <v>0.01</v>
      </c>
      <c r="BZ53" s="54"/>
      <c r="CA53" s="7" t="s">
        <v>105</v>
      </c>
      <c r="CB53" s="52"/>
    </row>
    <row r="54" spans="1:80" customFormat="1" ht="67.5" x14ac:dyDescent="0.25">
      <c r="A54" s="30" t="s">
        <v>104</v>
      </c>
      <c r="B54" s="57" t="s">
        <v>103</v>
      </c>
      <c r="C54" s="253" t="s">
        <v>101</v>
      </c>
      <c r="D54" s="254"/>
      <c r="E54" s="255"/>
      <c r="F54" s="30" t="s">
        <v>102</v>
      </c>
      <c r="G54" s="22"/>
      <c r="H54" s="63">
        <v>2.2800000000000001E-2</v>
      </c>
      <c r="I54" s="32">
        <v>133510.26</v>
      </c>
      <c r="J54" s="32">
        <v>3056.21</v>
      </c>
      <c r="K54" s="53"/>
      <c r="L54" s="53"/>
      <c r="M54" s="53"/>
      <c r="N54" s="32">
        <v>3056.21</v>
      </c>
      <c r="O54" s="55">
        <v>0</v>
      </c>
      <c r="P54" s="55">
        <v>0</v>
      </c>
      <c r="BZ54" s="54"/>
      <c r="CA54" s="7" t="s">
        <v>101</v>
      </c>
      <c r="CB54" s="52"/>
    </row>
    <row r="55" spans="1:80" customFormat="1" ht="33.75" x14ac:dyDescent="0.25">
      <c r="A55" s="30" t="s">
        <v>100</v>
      </c>
      <c r="B55" s="57" t="s">
        <v>99</v>
      </c>
      <c r="C55" s="253" t="s">
        <v>98</v>
      </c>
      <c r="D55" s="254"/>
      <c r="E55" s="255"/>
      <c r="F55" s="30" t="s">
        <v>79</v>
      </c>
      <c r="G55" s="22"/>
      <c r="H55" s="59">
        <v>0.12</v>
      </c>
      <c r="I55" s="32">
        <v>39026.71</v>
      </c>
      <c r="J55" s="32">
        <v>7686.41</v>
      </c>
      <c r="K55" s="32">
        <v>3920.39</v>
      </c>
      <c r="L55" s="58">
        <v>432.84</v>
      </c>
      <c r="M55" s="32">
        <v>2984.48</v>
      </c>
      <c r="N55" s="58">
        <v>348.7</v>
      </c>
      <c r="O55" s="58">
        <v>5.31</v>
      </c>
      <c r="P55" s="58">
        <v>3.59</v>
      </c>
      <c r="BZ55" s="54"/>
      <c r="CA55" s="7" t="s">
        <v>98</v>
      </c>
      <c r="CB55" s="52"/>
    </row>
    <row r="56" spans="1:80" customFormat="1" ht="33.75" x14ac:dyDescent="0.25">
      <c r="A56" s="30" t="s">
        <v>97</v>
      </c>
      <c r="B56" s="57" t="s">
        <v>96</v>
      </c>
      <c r="C56" s="253" t="s">
        <v>94</v>
      </c>
      <c r="D56" s="254"/>
      <c r="E56" s="255"/>
      <c r="F56" s="30" t="s">
        <v>95</v>
      </c>
      <c r="G56" s="22"/>
      <c r="H56" s="60">
        <v>12</v>
      </c>
      <c r="I56" s="32">
        <v>1763.2</v>
      </c>
      <c r="J56" s="32">
        <v>21243.03</v>
      </c>
      <c r="K56" s="53"/>
      <c r="L56" s="53"/>
      <c r="M56" s="53"/>
      <c r="N56" s="32">
        <v>21243.03</v>
      </c>
      <c r="O56" s="55">
        <v>0</v>
      </c>
      <c r="P56" s="55">
        <v>0</v>
      </c>
      <c r="BZ56" s="54"/>
      <c r="CA56" s="7" t="s">
        <v>94</v>
      </c>
      <c r="CB56" s="52"/>
    </row>
    <row r="57" spans="1:80" customFormat="1" ht="22.5" x14ac:dyDescent="0.25">
      <c r="A57" s="30" t="s">
        <v>93</v>
      </c>
      <c r="B57" s="57" t="s">
        <v>92</v>
      </c>
      <c r="C57" s="253" t="s">
        <v>90</v>
      </c>
      <c r="D57" s="254"/>
      <c r="E57" s="255"/>
      <c r="F57" s="30" t="s">
        <v>91</v>
      </c>
      <c r="G57" s="22"/>
      <c r="H57" s="62">
        <v>2E-3</v>
      </c>
      <c r="I57" s="32">
        <v>63052.67</v>
      </c>
      <c r="J57" s="58">
        <v>126.61</v>
      </c>
      <c r="K57" s="58">
        <v>126.61</v>
      </c>
      <c r="L57" s="53"/>
      <c r="M57" s="53"/>
      <c r="N57" s="53"/>
      <c r="O57" s="61">
        <v>0.2</v>
      </c>
      <c r="P57" s="55">
        <v>0</v>
      </c>
      <c r="BZ57" s="54"/>
      <c r="CA57" s="7" t="s">
        <v>90</v>
      </c>
      <c r="CB57" s="52"/>
    </row>
    <row r="58" spans="1:80" customFormat="1" ht="33.75" x14ac:dyDescent="0.25">
      <c r="A58" s="30" t="s">
        <v>89</v>
      </c>
      <c r="B58" s="57" t="s">
        <v>88</v>
      </c>
      <c r="C58" s="253" t="s">
        <v>86</v>
      </c>
      <c r="D58" s="254"/>
      <c r="E58" s="255"/>
      <c r="F58" s="30" t="s">
        <v>87</v>
      </c>
      <c r="G58" s="22"/>
      <c r="H58" s="56">
        <v>1.2</v>
      </c>
      <c r="I58" s="32">
        <v>5380</v>
      </c>
      <c r="J58" s="32">
        <v>7163.29</v>
      </c>
      <c r="K58" s="32">
        <v>6327.8</v>
      </c>
      <c r="L58" s="58">
        <v>154.01</v>
      </c>
      <c r="M58" s="58">
        <v>681.48</v>
      </c>
      <c r="N58" s="53"/>
      <c r="O58" s="58">
        <v>8.57</v>
      </c>
      <c r="P58" s="58">
        <v>0.82</v>
      </c>
      <c r="BZ58" s="54"/>
      <c r="CA58" s="7" t="s">
        <v>86</v>
      </c>
      <c r="CB58" s="52"/>
    </row>
    <row r="59" spans="1:80" customFormat="1" ht="67.5" x14ac:dyDescent="0.25">
      <c r="A59" s="30" t="s">
        <v>85</v>
      </c>
      <c r="B59" s="57" t="s">
        <v>84</v>
      </c>
      <c r="C59" s="253" t="s">
        <v>82</v>
      </c>
      <c r="D59" s="254"/>
      <c r="E59" s="255"/>
      <c r="F59" s="30" t="s">
        <v>83</v>
      </c>
      <c r="G59" s="22"/>
      <c r="H59" s="60">
        <v>60</v>
      </c>
      <c r="I59" s="32">
        <v>2126.34</v>
      </c>
      <c r="J59" s="32">
        <v>128090.72</v>
      </c>
      <c r="K59" s="53"/>
      <c r="L59" s="53"/>
      <c r="M59" s="53"/>
      <c r="N59" s="32">
        <v>128090.72</v>
      </c>
      <c r="O59" s="55">
        <v>0</v>
      </c>
      <c r="P59" s="55">
        <v>0</v>
      </c>
      <c r="BZ59" s="54"/>
      <c r="CA59" s="7" t="s">
        <v>82</v>
      </c>
      <c r="CB59" s="52"/>
    </row>
    <row r="60" spans="1:80" customFormat="1" ht="33.75" x14ac:dyDescent="0.25">
      <c r="A60" s="30" t="s">
        <v>81</v>
      </c>
      <c r="B60" s="57" t="s">
        <v>80</v>
      </c>
      <c r="C60" s="253" t="s">
        <v>78</v>
      </c>
      <c r="D60" s="254"/>
      <c r="E60" s="255"/>
      <c r="F60" s="30" t="s">
        <v>79</v>
      </c>
      <c r="G60" s="22"/>
      <c r="H60" s="59">
        <v>0.01</v>
      </c>
      <c r="I60" s="32">
        <v>56805.82</v>
      </c>
      <c r="J60" s="58">
        <v>573.16999999999996</v>
      </c>
      <c r="K60" s="58">
        <v>526.57000000000005</v>
      </c>
      <c r="L60" s="58">
        <v>5.07</v>
      </c>
      <c r="M60" s="58">
        <v>2.84</v>
      </c>
      <c r="N60" s="58">
        <v>38.69</v>
      </c>
      <c r="O60" s="58">
        <v>0.71</v>
      </c>
      <c r="P60" s="55">
        <v>0</v>
      </c>
      <c r="BZ60" s="54"/>
      <c r="CA60" s="7" t="s">
        <v>78</v>
      </c>
      <c r="CB60" s="52"/>
    </row>
    <row r="61" spans="1:80" customFormat="1" ht="56.25" x14ac:dyDescent="0.25">
      <c r="A61" s="30" t="s">
        <v>77</v>
      </c>
      <c r="B61" s="57" t="s">
        <v>76</v>
      </c>
      <c r="C61" s="253" t="s">
        <v>74</v>
      </c>
      <c r="D61" s="254"/>
      <c r="E61" s="255"/>
      <c r="F61" s="30" t="s">
        <v>75</v>
      </c>
      <c r="G61" s="22"/>
      <c r="H61" s="60">
        <v>1</v>
      </c>
      <c r="I61" s="32">
        <v>29856.51</v>
      </c>
      <c r="J61" s="32">
        <v>29975.94</v>
      </c>
      <c r="K61" s="53"/>
      <c r="L61" s="53"/>
      <c r="M61" s="53"/>
      <c r="N61" s="32">
        <v>29975.94</v>
      </c>
      <c r="O61" s="55">
        <v>0</v>
      </c>
      <c r="P61" s="55">
        <v>0</v>
      </c>
      <c r="BZ61" s="54"/>
      <c r="CA61" s="7" t="s">
        <v>74</v>
      </c>
      <c r="CB61" s="52"/>
    </row>
    <row r="62" spans="1:80" customFormat="1" ht="15" x14ac:dyDescent="0.25">
      <c r="A62" s="257" t="s">
        <v>73</v>
      </c>
      <c r="B62" s="258"/>
      <c r="C62" s="258"/>
      <c r="D62" s="258"/>
      <c r="E62" s="258"/>
      <c r="F62" s="258"/>
      <c r="G62" s="258"/>
      <c r="H62" s="258"/>
      <c r="I62" s="259"/>
      <c r="J62" s="38"/>
      <c r="K62" s="38"/>
      <c r="L62" s="38"/>
      <c r="M62" s="38"/>
      <c r="N62" s="38"/>
      <c r="O62" s="165">
        <v>17.975063800000001</v>
      </c>
      <c r="P62" s="165">
        <v>6.1598763999999999</v>
      </c>
      <c r="BZ62" s="54"/>
      <c r="CB62" s="52" t="s">
        <v>73</v>
      </c>
    </row>
    <row r="63" spans="1:80" customFormat="1" ht="15" x14ac:dyDescent="0.25">
      <c r="A63" s="256" t="s">
        <v>72</v>
      </c>
      <c r="B63" s="256"/>
      <c r="C63" s="256"/>
      <c r="D63" s="256"/>
      <c r="E63" s="256"/>
      <c r="F63" s="256"/>
      <c r="G63" s="256"/>
      <c r="H63" s="256"/>
      <c r="I63" s="256"/>
      <c r="J63" s="256"/>
      <c r="K63" s="256"/>
      <c r="L63" s="256"/>
      <c r="M63" s="256"/>
      <c r="N63" s="256"/>
      <c r="O63" s="256"/>
      <c r="P63" s="256"/>
      <c r="BZ63" s="54" t="s">
        <v>72</v>
      </c>
      <c r="CB63" s="52"/>
    </row>
    <row r="64" spans="1:80" customFormat="1" ht="22.5" x14ac:dyDescent="0.25">
      <c r="A64" s="30" t="s">
        <v>71</v>
      </c>
      <c r="B64" s="57" t="s">
        <v>70</v>
      </c>
      <c r="C64" s="253" t="s">
        <v>68</v>
      </c>
      <c r="D64" s="254"/>
      <c r="E64" s="255"/>
      <c r="F64" s="30" t="s">
        <v>69</v>
      </c>
      <c r="G64" s="22"/>
      <c r="H64" s="59">
        <v>0.28000000000000003</v>
      </c>
      <c r="I64" s="32">
        <v>8933.7900000000009</v>
      </c>
      <c r="J64" s="32">
        <v>2745.7</v>
      </c>
      <c r="K64" s="32">
        <v>2343.64</v>
      </c>
      <c r="L64" s="58">
        <v>167.82</v>
      </c>
      <c r="M64" s="58">
        <v>234.24</v>
      </c>
      <c r="N64" s="53"/>
      <c r="O64" s="58">
        <v>3.78</v>
      </c>
      <c r="P64" s="58">
        <v>0.26</v>
      </c>
      <c r="BZ64" s="54"/>
      <c r="CA64" s="7" t="s">
        <v>68</v>
      </c>
      <c r="CB64" s="52"/>
    </row>
    <row r="65" spans="1:83" customFormat="1" ht="22.5" x14ac:dyDescent="0.25">
      <c r="A65" s="30" t="s">
        <v>67</v>
      </c>
      <c r="B65" s="57" t="s">
        <v>66</v>
      </c>
      <c r="C65" s="253" t="s">
        <v>64</v>
      </c>
      <c r="D65" s="254"/>
      <c r="E65" s="255"/>
      <c r="F65" s="30" t="s">
        <v>65</v>
      </c>
      <c r="G65" s="22"/>
      <c r="H65" s="56">
        <v>2.8</v>
      </c>
      <c r="I65" s="32">
        <v>2009.68</v>
      </c>
      <c r="J65" s="32">
        <v>5649.61</v>
      </c>
      <c r="K65" s="53"/>
      <c r="L65" s="53"/>
      <c r="M65" s="53"/>
      <c r="N65" s="32">
        <v>5649.61</v>
      </c>
      <c r="O65" s="55">
        <v>0</v>
      </c>
      <c r="P65" s="55">
        <v>0</v>
      </c>
      <c r="BZ65" s="54"/>
      <c r="CA65" s="7" t="s">
        <v>64</v>
      </c>
      <c r="CB65" s="52"/>
    </row>
    <row r="66" spans="1:83" customFormat="1" ht="15" x14ac:dyDescent="0.25">
      <c r="A66" s="257" t="s">
        <v>63</v>
      </c>
      <c r="B66" s="258"/>
      <c r="C66" s="258"/>
      <c r="D66" s="258"/>
      <c r="E66" s="258"/>
      <c r="F66" s="258"/>
      <c r="G66" s="258"/>
      <c r="H66" s="258"/>
      <c r="I66" s="259"/>
      <c r="J66" s="38"/>
      <c r="K66" s="38"/>
      <c r="L66" s="38"/>
      <c r="M66" s="38"/>
      <c r="N66" s="38"/>
      <c r="O66" s="164">
        <v>3.7754416000000002</v>
      </c>
      <c r="P66" s="164">
        <v>0.2614416</v>
      </c>
      <c r="BZ66" s="54"/>
      <c r="CB66" s="52" t="s">
        <v>63</v>
      </c>
    </row>
    <row r="67" spans="1:83" customFormat="1" ht="15" x14ac:dyDescent="0.25">
      <c r="A67" s="257" t="s">
        <v>62</v>
      </c>
      <c r="B67" s="258"/>
      <c r="C67" s="258"/>
      <c r="D67" s="258"/>
      <c r="E67" s="258"/>
      <c r="F67" s="258"/>
      <c r="G67" s="258"/>
      <c r="H67" s="258"/>
      <c r="I67" s="259"/>
      <c r="J67" s="38"/>
      <c r="K67" s="38"/>
      <c r="L67" s="38"/>
      <c r="M67" s="38"/>
      <c r="N67" s="38"/>
      <c r="O67" s="164"/>
      <c r="P67" s="164"/>
      <c r="CC67" s="52" t="s">
        <v>62</v>
      </c>
    </row>
    <row r="68" spans="1:83" customFormat="1" ht="15" x14ac:dyDescent="0.25">
      <c r="A68" s="261" t="s">
        <v>61</v>
      </c>
      <c r="B68" s="262"/>
      <c r="C68" s="262"/>
      <c r="D68" s="262"/>
      <c r="E68" s="262"/>
      <c r="F68" s="262"/>
      <c r="G68" s="262"/>
      <c r="H68" s="262"/>
      <c r="I68" s="263"/>
      <c r="J68" s="32">
        <v>458073.12</v>
      </c>
      <c r="K68" s="53"/>
      <c r="L68" s="53"/>
      <c r="M68" s="53"/>
      <c r="N68" s="53"/>
      <c r="O68" s="166"/>
      <c r="P68" s="166"/>
      <c r="CC68" s="52"/>
      <c r="CD68" s="7" t="s">
        <v>61</v>
      </c>
    </row>
    <row r="69" spans="1:83" customFormat="1" ht="15" x14ac:dyDescent="0.25">
      <c r="A69" s="261" t="s">
        <v>60</v>
      </c>
      <c r="B69" s="262"/>
      <c r="C69" s="262"/>
      <c r="D69" s="262"/>
      <c r="E69" s="262"/>
      <c r="F69" s="262"/>
      <c r="G69" s="262"/>
      <c r="H69" s="262"/>
      <c r="I69" s="263"/>
      <c r="J69" s="32">
        <v>527828.52</v>
      </c>
      <c r="K69" s="53"/>
      <c r="L69" s="53"/>
      <c r="M69" s="53"/>
      <c r="N69" s="53"/>
      <c r="O69" s="166"/>
      <c r="P69" s="166"/>
      <c r="CC69" s="52"/>
      <c r="CD69" s="7" t="s">
        <v>60</v>
      </c>
    </row>
    <row r="70" spans="1:83" customFormat="1" ht="15" x14ac:dyDescent="0.25">
      <c r="A70" s="261" t="s">
        <v>59</v>
      </c>
      <c r="B70" s="262"/>
      <c r="C70" s="262"/>
      <c r="D70" s="262"/>
      <c r="E70" s="262"/>
      <c r="F70" s="262"/>
      <c r="G70" s="262"/>
      <c r="H70" s="262"/>
      <c r="I70" s="263"/>
      <c r="J70" s="32">
        <v>193725.97</v>
      </c>
      <c r="K70" s="53"/>
      <c r="L70" s="53"/>
      <c r="M70" s="53"/>
      <c r="N70" s="53"/>
      <c r="O70" s="166"/>
      <c r="P70" s="166"/>
      <c r="CC70" s="52"/>
      <c r="CD70" s="7" t="s">
        <v>59</v>
      </c>
    </row>
    <row r="71" spans="1:83" customFormat="1" ht="15" x14ac:dyDescent="0.25">
      <c r="A71" s="261" t="s">
        <v>58</v>
      </c>
      <c r="B71" s="262"/>
      <c r="C71" s="262"/>
      <c r="D71" s="262"/>
      <c r="E71" s="262"/>
      <c r="F71" s="262"/>
      <c r="G71" s="262"/>
      <c r="H71" s="262"/>
      <c r="I71" s="263"/>
      <c r="J71" s="32">
        <v>1333721.54</v>
      </c>
      <c r="K71" s="53"/>
      <c r="L71" s="53"/>
      <c r="M71" s="53"/>
      <c r="N71" s="53"/>
      <c r="O71" s="166"/>
      <c r="P71" s="166"/>
      <c r="CC71" s="52"/>
      <c r="CD71" s="7" t="s">
        <v>58</v>
      </c>
    </row>
    <row r="72" spans="1:83" customFormat="1" ht="15" x14ac:dyDescent="0.25">
      <c r="A72" s="261" t="s">
        <v>57</v>
      </c>
      <c r="B72" s="262"/>
      <c r="C72" s="262"/>
      <c r="D72" s="262"/>
      <c r="E72" s="262"/>
      <c r="F72" s="262"/>
      <c r="G72" s="262"/>
      <c r="H72" s="262"/>
      <c r="I72" s="263"/>
      <c r="J72" s="32">
        <v>170738.37</v>
      </c>
      <c r="K72" s="53"/>
      <c r="L72" s="53"/>
      <c r="M72" s="53"/>
      <c r="N72" s="53"/>
      <c r="O72" s="166"/>
      <c r="P72" s="166"/>
      <c r="CC72" s="52"/>
      <c r="CD72" s="7" t="s">
        <v>57</v>
      </c>
    </row>
    <row r="73" spans="1:83" customFormat="1" ht="15" x14ac:dyDescent="0.25">
      <c r="A73" s="261" t="s">
        <v>56</v>
      </c>
      <c r="B73" s="262"/>
      <c r="C73" s="262"/>
      <c r="D73" s="262"/>
      <c r="E73" s="262"/>
      <c r="F73" s="262"/>
      <c r="G73" s="262"/>
      <c r="H73" s="262"/>
      <c r="I73" s="263"/>
      <c r="J73" s="32">
        <v>168681.88</v>
      </c>
      <c r="K73" s="53"/>
      <c r="L73" s="53"/>
      <c r="M73" s="53"/>
      <c r="N73" s="53"/>
      <c r="O73" s="166"/>
      <c r="P73" s="166"/>
      <c r="CC73" s="52"/>
      <c r="CD73" s="7" t="s">
        <v>56</v>
      </c>
    </row>
    <row r="74" spans="1:83" customFormat="1" ht="15" x14ac:dyDescent="0.25">
      <c r="A74" s="261" t="s">
        <v>55</v>
      </c>
      <c r="B74" s="262"/>
      <c r="C74" s="262"/>
      <c r="D74" s="262"/>
      <c r="E74" s="262"/>
      <c r="F74" s="262"/>
      <c r="G74" s="262"/>
      <c r="H74" s="262"/>
      <c r="I74" s="263"/>
      <c r="J74" s="32">
        <v>94799.49</v>
      </c>
      <c r="K74" s="53"/>
      <c r="L74" s="53"/>
      <c r="M74" s="53"/>
      <c r="N74" s="53"/>
      <c r="O74" s="166"/>
      <c r="P74" s="166"/>
      <c r="CC74" s="52"/>
      <c r="CD74" s="7" t="s">
        <v>55</v>
      </c>
    </row>
    <row r="75" spans="1:83" customFormat="1" ht="15" x14ac:dyDescent="0.25">
      <c r="A75" s="257" t="s">
        <v>54</v>
      </c>
      <c r="B75" s="258"/>
      <c r="C75" s="258"/>
      <c r="D75" s="258"/>
      <c r="E75" s="258"/>
      <c r="F75" s="258"/>
      <c r="G75" s="258"/>
      <c r="H75" s="258"/>
      <c r="I75" s="259"/>
      <c r="J75" s="34">
        <v>2055276.03</v>
      </c>
      <c r="K75" s="38"/>
      <c r="L75" s="38"/>
      <c r="M75" s="38"/>
      <c r="N75" s="38"/>
      <c r="O75" s="164">
        <v>164.8660725</v>
      </c>
      <c r="P75" s="164">
        <v>39.4864672</v>
      </c>
      <c r="CC75" s="52"/>
      <c r="CE75" s="52" t="s">
        <v>54</v>
      </c>
    </row>
    <row r="76" spans="1:83" customFormat="1" ht="15" x14ac:dyDescent="0.25">
      <c r="A76" s="50"/>
      <c r="B76" s="50"/>
      <c r="C76" s="50"/>
      <c r="D76" s="50"/>
      <c r="E76" s="50"/>
      <c r="F76" s="50"/>
      <c r="G76" s="50"/>
      <c r="H76" s="51"/>
      <c r="I76" s="260"/>
      <c r="J76" s="260"/>
      <c r="K76" s="260"/>
      <c r="L76" s="50"/>
      <c r="M76" s="50"/>
      <c r="N76" s="50"/>
      <c r="O76" s="50"/>
      <c r="P76" s="50"/>
    </row>
    <row r="77" spans="1:83" customFormat="1" ht="15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</row>
    <row r="78" spans="1:83" customFormat="1" ht="15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</row>
  </sheetData>
  <mergeCells count="76">
    <mergeCell ref="C65:E65"/>
    <mergeCell ref="A66:I66"/>
    <mergeCell ref="A67:I67"/>
    <mergeCell ref="I76:K76"/>
    <mergeCell ref="A73:I73"/>
    <mergeCell ref="A74:I74"/>
    <mergeCell ref="A75:I75"/>
    <mergeCell ref="A68:I68"/>
    <mergeCell ref="A69:I69"/>
    <mergeCell ref="A70:I70"/>
    <mergeCell ref="A71:I71"/>
    <mergeCell ref="A72:I72"/>
    <mergeCell ref="C64:E64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A62:I62"/>
    <mergeCell ref="A63:P63"/>
    <mergeCell ref="C52:E52"/>
    <mergeCell ref="A41:I41"/>
    <mergeCell ref="A42:P42"/>
    <mergeCell ref="C43:E43"/>
    <mergeCell ref="C44:E44"/>
    <mergeCell ref="C45:E45"/>
    <mergeCell ref="C46:E46"/>
    <mergeCell ref="C47:E47"/>
    <mergeCell ref="C48:E48"/>
    <mergeCell ref="A49:I49"/>
    <mergeCell ref="A50:P50"/>
    <mergeCell ref="C51:E51"/>
    <mergeCell ref="C40:E40"/>
    <mergeCell ref="A29:P29"/>
    <mergeCell ref="C30:E30"/>
    <mergeCell ref="C31:E31"/>
    <mergeCell ref="A32:I32"/>
    <mergeCell ref="A33:P33"/>
    <mergeCell ref="C34:E34"/>
    <mergeCell ref="C35:E35"/>
    <mergeCell ref="C36:E36"/>
    <mergeCell ref="C37:E37"/>
    <mergeCell ref="C38:E38"/>
    <mergeCell ref="C39:E39"/>
    <mergeCell ref="C28:E28"/>
    <mergeCell ref="C15:G15"/>
    <mergeCell ref="E23:P23"/>
    <mergeCell ref="A25:A27"/>
    <mergeCell ref="B25:B27"/>
    <mergeCell ref="C25:E27"/>
    <mergeCell ref="F25:F27"/>
    <mergeCell ref="G25:H25"/>
    <mergeCell ref="I25:N25"/>
    <mergeCell ref="O25:O27"/>
    <mergeCell ref="P25:P27"/>
    <mergeCell ref="G26:G27"/>
    <mergeCell ref="H26:H27"/>
    <mergeCell ref="I26:I27"/>
    <mergeCell ref="J26:J27"/>
    <mergeCell ref="K26:N26"/>
    <mergeCell ref="A14:P14"/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D939A-DD56-41FA-B52A-4EB2E522D952}">
  <sheetPr>
    <pageSetUpPr fitToPage="1"/>
  </sheetPr>
  <dimension ref="A1:CD58"/>
  <sheetViews>
    <sheetView topLeftCell="A28" workbookViewId="0">
      <selection activeCell="E16" sqref="E1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7" hidden="1" customWidth="1"/>
    <col min="24" max="28" width="54.140625" style="7" hidden="1" customWidth="1"/>
    <col min="29" max="60" width="180.28515625" style="3" hidden="1" customWidth="1"/>
    <col min="61" max="65" width="52.140625" style="2" hidden="1" customWidth="1"/>
    <col min="66" max="77" width="130.28515625" style="2" hidden="1" customWidth="1"/>
    <col min="78" max="78" width="180.28515625" style="5" hidden="1" customWidth="1"/>
    <col min="79" max="79" width="34.140625" style="7" hidden="1" customWidth="1"/>
    <col min="80" max="82" width="103.28515625" style="7" hidden="1" customWidth="1"/>
    <col min="83" max="16384" width="9.140625" style="1"/>
  </cols>
  <sheetData>
    <row r="1" spans="1:65" customFormat="1" ht="15" x14ac:dyDescent="0.25">
      <c r="A1" s="50"/>
      <c r="B1" s="50"/>
      <c r="C1" s="50"/>
      <c r="D1" s="50"/>
      <c r="E1" s="50"/>
      <c r="F1" s="50"/>
      <c r="G1" s="50"/>
      <c r="H1" s="50"/>
      <c r="I1" s="50"/>
      <c r="J1" s="10"/>
      <c r="K1" s="50"/>
      <c r="L1" s="50"/>
      <c r="M1" s="50"/>
      <c r="N1" s="50"/>
      <c r="O1" s="50"/>
      <c r="P1" s="50"/>
    </row>
    <row r="2" spans="1:65" customFormat="1" ht="11.25" customHeight="1" x14ac:dyDescent="0.25">
      <c r="A2" s="238" t="s">
        <v>194</v>
      </c>
      <c r="B2" s="238"/>
      <c r="C2" s="238"/>
      <c r="D2" s="90"/>
      <c r="E2" s="50"/>
      <c r="F2" s="50"/>
      <c r="G2" s="50"/>
      <c r="H2" s="90"/>
      <c r="I2" s="50"/>
      <c r="J2" s="50"/>
      <c r="K2" s="90"/>
      <c r="L2" s="50"/>
      <c r="M2" s="238" t="s">
        <v>193</v>
      </c>
      <c r="N2" s="238"/>
      <c r="O2" s="238"/>
      <c r="P2" s="238"/>
    </row>
    <row r="3" spans="1:65" customFormat="1" ht="11.25" customHeight="1" x14ac:dyDescent="0.25">
      <c r="A3" s="239"/>
      <c r="B3" s="239"/>
      <c r="C3" s="239"/>
      <c r="D3" s="239"/>
      <c r="E3" s="50"/>
      <c r="F3" s="50"/>
      <c r="G3" s="89"/>
      <c r="H3" s="89"/>
      <c r="I3" s="50"/>
      <c r="J3" s="89"/>
      <c r="K3" s="89"/>
      <c r="L3" s="240"/>
      <c r="M3" s="240"/>
      <c r="N3" s="240"/>
      <c r="O3" s="240"/>
      <c r="P3" s="240"/>
    </row>
    <row r="4" spans="1:65" customFormat="1" ht="15" x14ac:dyDescent="0.25">
      <c r="A4" s="241"/>
      <c r="B4" s="241"/>
      <c r="C4" s="241"/>
      <c r="D4" s="241"/>
      <c r="E4" s="50"/>
      <c r="F4" s="50"/>
      <c r="G4" s="89"/>
      <c r="H4" s="89"/>
      <c r="I4" s="50"/>
      <c r="J4" s="89"/>
      <c r="K4" s="89"/>
      <c r="L4" s="241"/>
      <c r="M4" s="241"/>
      <c r="N4" s="241"/>
      <c r="O4" s="241"/>
      <c r="P4" s="241"/>
      <c r="T4" s="7" t="s">
        <v>4</v>
      </c>
      <c r="U4" s="7" t="s">
        <v>4</v>
      </c>
      <c r="V4" s="7" t="s">
        <v>4</v>
      </c>
      <c r="W4" s="7" t="s">
        <v>4</v>
      </c>
      <c r="X4" s="7" t="s">
        <v>4</v>
      </c>
      <c r="Y4" s="7" t="s">
        <v>4</v>
      </c>
      <c r="Z4" s="7" t="s">
        <v>4</v>
      </c>
      <c r="AA4" s="7" t="s">
        <v>4</v>
      </c>
      <c r="AB4" s="7" t="s">
        <v>4</v>
      </c>
    </row>
    <row r="5" spans="1:65" customFormat="1" ht="11.25" customHeight="1" x14ac:dyDescent="0.25">
      <c r="A5" s="87"/>
      <c r="B5" s="77"/>
      <c r="C5" s="88"/>
      <c r="D5" s="86"/>
      <c r="E5" s="50"/>
      <c r="F5" s="50"/>
      <c r="G5" s="50"/>
      <c r="H5" s="50"/>
      <c r="I5" s="50"/>
      <c r="J5" s="50"/>
      <c r="K5" s="50"/>
      <c r="L5" s="87"/>
      <c r="M5" s="87"/>
      <c r="N5" s="87"/>
      <c r="O5" s="87"/>
      <c r="P5" s="86"/>
    </row>
    <row r="6" spans="1:65" customFormat="1" ht="11.25" customHeight="1" x14ac:dyDescent="0.25">
      <c r="A6" s="50" t="s">
        <v>192</v>
      </c>
      <c r="B6" s="85"/>
      <c r="C6" s="85"/>
      <c r="D6" s="85"/>
      <c r="E6" s="50"/>
      <c r="F6" s="50"/>
      <c r="G6" s="50"/>
      <c r="H6" s="50"/>
      <c r="I6" s="50"/>
      <c r="J6" s="50"/>
      <c r="K6" s="50"/>
      <c r="L6" s="50"/>
      <c r="M6" s="50"/>
      <c r="N6" s="85"/>
      <c r="O6" s="85"/>
      <c r="P6" s="84" t="s">
        <v>192</v>
      </c>
    </row>
    <row r="7" spans="1:65" customFormat="1" ht="11.25" customHeight="1" x14ac:dyDescent="0.25">
      <c r="A7" s="50"/>
      <c r="B7" s="50"/>
      <c r="C7" s="50"/>
      <c r="D7" s="50"/>
      <c r="E7" s="50"/>
      <c r="F7" s="50"/>
      <c r="G7" s="50"/>
      <c r="H7" s="50"/>
      <c r="I7" s="50"/>
      <c r="J7" s="10"/>
      <c r="K7" s="50"/>
      <c r="L7" s="50"/>
      <c r="M7" s="50"/>
      <c r="N7" s="50"/>
      <c r="O7" s="50"/>
      <c r="P7" s="50"/>
    </row>
    <row r="8" spans="1:65" customFormat="1" ht="26.25" x14ac:dyDescent="0.25">
      <c r="A8" s="242" t="s">
        <v>8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AC8" s="82" t="s">
        <v>8</v>
      </c>
      <c r="AD8" s="82" t="s">
        <v>4</v>
      </c>
      <c r="AE8" s="82" t="s">
        <v>4</v>
      </c>
      <c r="AF8" s="82" t="s">
        <v>4</v>
      </c>
      <c r="AG8" s="82" t="s">
        <v>4</v>
      </c>
      <c r="AH8" s="82" t="s">
        <v>4</v>
      </c>
      <c r="AI8" s="82" t="s">
        <v>4</v>
      </c>
      <c r="AJ8" s="82" t="s">
        <v>4</v>
      </c>
      <c r="AK8" s="82" t="s">
        <v>4</v>
      </c>
      <c r="AL8" s="82" t="s">
        <v>4</v>
      </c>
      <c r="AM8" s="82" t="s">
        <v>4</v>
      </c>
      <c r="AN8" s="82" t="s">
        <v>4</v>
      </c>
      <c r="AO8" s="82" t="s">
        <v>4</v>
      </c>
      <c r="AP8" s="82" t="s">
        <v>4</v>
      </c>
      <c r="AQ8" s="82" t="s">
        <v>4</v>
      </c>
      <c r="AR8" s="82" t="s">
        <v>4</v>
      </c>
    </row>
    <row r="9" spans="1:65" customFormat="1" ht="15" x14ac:dyDescent="0.25">
      <c r="A9" s="208" t="s">
        <v>9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</row>
    <row r="10" spans="1:65" customFormat="1" ht="15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65" customFormat="1" ht="28.5" customHeight="1" x14ac:dyDescent="0.25">
      <c r="A11" s="243" t="s">
        <v>235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</row>
    <row r="12" spans="1:65" customFormat="1" ht="21" customHeight="1" x14ac:dyDescent="0.25">
      <c r="A12" s="237" t="s">
        <v>190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</row>
    <row r="13" spans="1:65" customFormat="1" ht="15" x14ac:dyDescent="0.25">
      <c r="A13" s="244" t="s">
        <v>234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AS13" s="82" t="s">
        <v>233</v>
      </c>
      <c r="AT13" s="82" t="s">
        <v>4</v>
      </c>
      <c r="AU13" s="82" t="s">
        <v>4</v>
      </c>
      <c r="AV13" s="82" t="s">
        <v>4</v>
      </c>
      <c r="AW13" s="82" t="s">
        <v>4</v>
      </c>
      <c r="AX13" s="82" t="s">
        <v>4</v>
      </c>
      <c r="AY13" s="82" t="s">
        <v>4</v>
      </c>
      <c r="AZ13" s="82" t="s">
        <v>4</v>
      </c>
      <c r="BA13" s="82" t="s">
        <v>4</v>
      </c>
      <c r="BB13" s="82" t="s">
        <v>4</v>
      </c>
      <c r="BC13" s="82" t="s">
        <v>4</v>
      </c>
      <c r="BD13" s="82" t="s">
        <v>4</v>
      </c>
      <c r="BE13" s="82" t="s">
        <v>4</v>
      </c>
      <c r="BF13" s="82" t="s">
        <v>4</v>
      </c>
      <c r="BG13" s="82" t="s">
        <v>4</v>
      </c>
      <c r="BH13" s="82" t="s">
        <v>4</v>
      </c>
    </row>
    <row r="14" spans="1:65" customFormat="1" ht="15.75" customHeight="1" x14ac:dyDescent="0.25">
      <c r="A14" s="237" t="s">
        <v>188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</row>
    <row r="15" spans="1:65" customFormat="1" ht="15" x14ac:dyDescent="0.25">
      <c r="A15" s="50"/>
      <c r="B15" s="51" t="s">
        <v>187</v>
      </c>
      <c r="C15" s="246"/>
      <c r="D15" s="246"/>
      <c r="E15" s="246"/>
      <c r="F15" s="246"/>
      <c r="G15" s="246"/>
      <c r="H15" s="81"/>
      <c r="I15" s="81"/>
      <c r="J15" s="81"/>
      <c r="K15" s="81"/>
      <c r="L15" s="81"/>
      <c r="M15" s="81"/>
      <c r="N15" s="81"/>
      <c r="O15" s="50"/>
      <c r="P15" s="50"/>
      <c r="BI15" s="11" t="s">
        <v>186</v>
      </c>
      <c r="BJ15" s="11" t="s">
        <v>4</v>
      </c>
      <c r="BK15" s="11" t="s">
        <v>4</v>
      </c>
      <c r="BL15" s="11" t="s">
        <v>4</v>
      </c>
      <c r="BM15" s="11" t="s">
        <v>4</v>
      </c>
    </row>
    <row r="16" spans="1:65" customFormat="1" ht="12.75" customHeight="1" x14ac:dyDescent="0.25">
      <c r="B16" s="9" t="s">
        <v>185</v>
      </c>
      <c r="C16" s="9"/>
      <c r="D16" s="79"/>
      <c r="E16" s="78">
        <v>170.55799999999999</v>
      </c>
      <c r="F16" s="74" t="s">
        <v>180</v>
      </c>
      <c r="H16" s="9"/>
      <c r="I16" s="9"/>
      <c r="J16" s="9"/>
      <c r="K16" s="9"/>
      <c r="L16" s="9"/>
      <c r="M16" s="80"/>
      <c r="N16" s="9"/>
    </row>
    <row r="17" spans="1:79" customFormat="1" ht="12.75" customHeight="1" x14ac:dyDescent="0.25">
      <c r="B17" s="9" t="s">
        <v>232</v>
      </c>
      <c r="D17" s="79"/>
      <c r="E17" s="78">
        <v>170.55799999999999</v>
      </c>
      <c r="F17" s="74" t="s">
        <v>180</v>
      </c>
      <c r="H17" s="9"/>
      <c r="I17" s="9"/>
      <c r="J17" s="9"/>
      <c r="K17" s="9"/>
      <c r="L17" s="9"/>
      <c r="M17" s="80"/>
      <c r="N17" s="9"/>
    </row>
    <row r="18" spans="1:79" customFormat="1" ht="12.75" customHeight="1" x14ac:dyDescent="0.25">
      <c r="B18" s="9" t="s">
        <v>181</v>
      </c>
      <c r="C18" s="9"/>
      <c r="D18" s="79"/>
      <c r="E18" s="78">
        <v>81.218000000000004</v>
      </c>
      <c r="F18" s="74" t="s">
        <v>180</v>
      </c>
      <c r="H18" s="9"/>
      <c r="J18" s="9"/>
      <c r="K18" s="9"/>
      <c r="L18" s="9"/>
      <c r="M18" s="10"/>
      <c r="N18" s="41"/>
    </row>
    <row r="19" spans="1:79" customFormat="1" ht="12.75" customHeight="1" x14ac:dyDescent="0.25">
      <c r="B19" s="9" t="s">
        <v>179</v>
      </c>
      <c r="C19" s="9"/>
      <c r="D19" s="77"/>
      <c r="E19" s="76">
        <v>75.5</v>
      </c>
      <c r="F19" s="74" t="s">
        <v>177</v>
      </c>
      <c r="H19" s="9"/>
      <c r="J19" s="9"/>
      <c r="K19" s="9"/>
      <c r="L19" s="9"/>
      <c r="M19" s="75"/>
      <c r="N19" s="74"/>
    </row>
    <row r="20" spans="1:79" customFormat="1" ht="12.75" customHeight="1" x14ac:dyDescent="0.25">
      <c r="B20" s="9" t="s">
        <v>178</v>
      </c>
      <c r="C20" s="9"/>
      <c r="D20" s="77"/>
      <c r="E20" s="76"/>
      <c r="F20" s="74" t="s">
        <v>177</v>
      </c>
      <c r="H20" s="9"/>
      <c r="J20" s="9"/>
      <c r="K20" s="9"/>
      <c r="L20" s="9"/>
      <c r="M20" s="75"/>
      <c r="N20" s="74"/>
    </row>
    <row r="21" spans="1:79" customFormat="1" ht="15" x14ac:dyDescent="0.25">
      <c r="A21" s="50"/>
      <c r="B21" s="51" t="s">
        <v>176</v>
      </c>
      <c r="C21" s="51"/>
      <c r="D21" s="50"/>
      <c r="E21" s="247" t="s">
        <v>175</v>
      </c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BN21" s="11" t="s">
        <v>175</v>
      </c>
      <c r="BO21" s="11" t="s">
        <v>4</v>
      </c>
      <c r="BP21" s="11" t="s">
        <v>4</v>
      </c>
      <c r="BQ21" s="11" t="s">
        <v>4</v>
      </c>
      <c r="BR21" s="11" t="s">
        <v>4</v>
      </c>
      <c r="BS21" s="11" t="s">
        <v>4</v>
      </c>
      <c r="BT21" s="11" t="s">
        <v>4</v>
      </c>
      <c r="BU21" s="11" t="s">
        <v>4</v>
      </c>
      <c r="BV21" s="11" t="s">
        <v>4</v>
      </c>
      <c r="BW21" s="11" t="s">
        <v>4</v>
      </c>
      <c r="BX21" s="11" t="s">
        <v>4</v>
      </c>
      <c r="BY21" s="11" t="s">
        <v>4</v>
      </c>
    </row>
    <row r="22" spans="1:79" customFormat="1" ht="12.75" customHeight="1" x14ac:dyDescent="0.25">
      <c r="A22" s="51"/>
      <c r="B22" s="51"/>
      <c r="C22" s="50"/>
      <c r="D22" s="51"/>
      <c r="E22" s="73"/>
      <c r="F22" s="72"/>
      <c r="G22" s="71"/>
      <c r="H22" s="71"/>
      <c r="I22" s="51"/>
      <c r="J22" s="51"/>
      <c r="K22" s="51"/>
      <c r="L22" s="70"/>
      <c r="M22" s="51"/>
      <c r="N22" s="50"/>
      <c r="O22" s="50"/>
      <c r="P22" s="50"/>
    </row>
    <row r="23" spans="1:79" customFormat="1" ht="36" customHeight="1" x14ac:dyDescent="0.25">
      <c r="A23" s="248" t="s">
        <v>11</v>
      </c>
      <c r="B23" s="248" t="s">
        <v>12</v>
      </c>
      <c r="C23" s="248" t="s">
        <v>174</v>
      </c>
      <c r="D23" s="248"/>
      <c r="E23" s="248"/>
      <c r="F23" s="248" t="s">
        <v>173</v>
      </c>
      <c r="G23" s="249" t="s">
        <v>172</v>
      </c>
      <c r="H23" s="250"/>
      <c r="I23" s="248" t="s">
        <v>171</v>
      </c>
      <c r="J23" s="248"/>
      <c r="K23" s="248"/>
      <c r="L23" s="248"/>
      <c r="M23" s="248"/>
      <c r="N23" s="248"/>
      <c r="O23" s="248" t="s">
        <v>170</v>
      </c>
      <c r="P23" s="248" t="s">
        <v>169</v>
      </c>
    </row>
    <row r="24" spans="1:79" customFormat="1" ht="36.75" customHeight="1" x14ac:dyDescent="0.25">
      <c r="A24" s="248"/>
      <c r="B24" s="248"/>
      <c r="C24" s="248"/>
      <c r="D24" s="248"/>
      <c r="E24" s="248"/>
      <c r="F24" s="248"/>
      <c r="G24" s="251" t="s">
        <v>168</v>
      </c>
      <c r="H24" s="251" t="s">
        <v>19</v>
      </c>
      <c r="I24" s="248" t="s">
        <v>168</v>
      </c>
      <c r="J24" s="248" t="s">
        <v>167</v>
      </c>
      <c r="K24" s="245" t="s">
        <v>166</v>
      </c>
      <c r="L24" s="245"/>
      <c r="M24" s="245"/>
      <c r="N24" s="245"/>
      <c r="O24" s="248"/>
      <c r="P24" s="248"/>
    </row>
    <row r="25" spans="1:79" customFormat="1" ht="15" x14ac:dyDescent="0.25">
      <c r="A25" s="248"/>
      <c r="B25" s="248"/>
      <c r="C25" s="248"/>
      <c r="D25" s="248"/>
      <c r="E25" s="248"/>
      <c r="F25" s="248"/>
      <c r="G25" s="252"/>
      <c r="H25" s="252"/>
      <c r="I25" s="248"/>
      <c r="J25" s="248"/>
      <c r="K25" s="69" t="s">
        <v>165</v>
      </c>
      <c r="L25" s="69" t="s">
        <v>164</v>
      </c>
      <c r="M25" s="69" t="s">
        <v>163</v>
      </c>
      <c r="N25" s="69" t="s">
        <v>162</v>
      </c>
      <c r="O25" s="248"/>
      <c r="P25" s="248"/>
    </row>
    <row r="26" spans="1:79" customFormat="1" ht="15" x14ac:dyDescent="0.25">
      <c r="A26" s="68">
        <v>1</v>
      </c>
      <c r="B26" s="68">
        <v>2</v>
      </c>
      <c r="C26" s="245">
        <v>3</v>
      </c>
      <c r="D26" s="245"/>
      <c r="E26" s="245"/>
      <c r="F26" s="68">
        <v>4</v>
      </c>
      <c r="G26" s="68">
        <v>5</v>
      </c>
      <c r="H26" s="68">
        <v>6</v>
      </c>
      <c r="I26" s="68">
        <v>7</v>
      </c>
      <c r="J26" s="68">
        <v>8</v>
      </c>
      <c r="K26" s="68">
        <v>9</v>
      </c>
      <c r="L26" s="68">
        <v>10</v>
      </c>
      <c r="M26" s="68">
        <v>11</v>
      </c>
      <c r="N26" s="68">
        <v>12</v>
      </c>
      <c r="O26" s="68">
        <v>13</v>
      </c>
      <c r="P26" s="68">
        <v>14</v>
      </c>
    </row>
    <row r="27" spans="1:79" customFormat="1" ht="15" x14ac:dyDescent="0.25">
      <c r="A27" s="256" t="s">
        <v>231</v>
      </c>
      <c r="B27" s="256"/>
      <c r="C27" s="256"/>
      <c r="D27" s="256"/>
      <c r="E27" s="256"/>
      <c r="F27" s="256"/>
      <c r="G27" s="256"/>
      <c r="H27" s="256"/>
      <c r="I27" s="256"/>
      <c r="J27" s="256"/>
      <c r="K27" s="256"/>
      <c r="L27" s="256"/>
      <c r="M27" s="256"/>
      <c r="N27" s="256"/>
      <c r="O27" s="256"/>
      <c r="P27" s="256"/>
      <c r="BZ27" s="54" t="s">
        <v>231</v>
      </c>
    </row>
    <row r="28" spans="1:79" customFormat="1" ht="33.75" x14ac:dyDescent="0.25">
      <c r="A28" s="30" t="s">
        <v>21</v>
      </c>
      <c r="B28" s="57" t="s">
        <v>230</v>
      </c>
      <c r="C28" s="253" t="s">
        <v>228</v>
      </c>
      <c r="D28" s="254"/>
      <c r="E28" s="255"/>
      <c r="F28" s="30" t="s">
        <v>229</v>
      </c>
      <c r="G28" s="22"/>
      <c r="H28" s="59">
        <v>0.08</v>
      </c>
      <c r="I28" s="32">
        <v>14320.22</v>
      </c>
      <c r="J28" s="32">
        <v>1145.6099999999999</v>
      </c>
      <c r="K28" s="32">
        <v>1145.6099999999999</v>
      </c>
      <c r="L28" s="53"/>
      <c r="M28" s="53"/>
      <c r="N28" s="53"/>
      <c r="O28" s="58">
        <v>1.04</v>
      </c>
      <c r="P28" s="55">
        <v>0</v>
      </c>
      <c r="BZ28" s="54"/>
      <c r="CA28" s="7" t="s">
        <v>228</v>
      </c>
    </row>
    <row r="29" spans="1:79" customFormat="1" ht="22.5" x14ac:dyDescent="0.25">
      <c r="A29" s="30" t="s">
        <v>26</v>
      </c>
      <c r="B29" s="57" t="s">
        <v>227</v>
      </c>
      <c r="C29" s="253" t="s">
        <v>226</v>
      </c>
      <c r="D29" s="254"/>
      <c r="E29" s="255"/>
      <c r="F29" s="30" t="s">
        <v>224</v>
      </c>
      <c r="G29" s="22"/>
      <c r="H29" s="60">
        <v>1</v>
      </c>
      <c r="I29" s="32">
        <v>1790.03</v>
      </c>
      <c r="J29" s="32">
        <v>1790.03</v>
      </c>
      <c r="K29" s="32">
        <v>1790.03</v>
      </c>
      <c r="L29" s="53"/>
      <c r="M29" s="53"/>
      <c r="N29" s="53"/>
      <c r="O29" s="58">
        <v>1.62</v>
      </c>
      <c r="P29" s="55">
        <v>0</v>
      </c>
      <c r="BZ29" s="54"/>
      <c r="CA29" s="7" t="s">
        <v>226</v>
      </c>
    </row>
    <row r="30" spans="1:79" customFormat="1" ht="22.5" x14ac:dyDescent="0.25">
      <c r="A30" s="30" t="s">
        <v>35</v>
      </c>
      <c r="B30" s="57" t="s">
        <v>225</v>
      </c>
      <c r="C30" s="253" t="s">
        <v>223</v>
      </c>
      <c r="D30" s="254"/>
      <c r="E30" s="255"/>
      <c r="F30" s="30" t="s">
        <v>224</v>
      </c>
      <c r="G30" s="22"/>
      <c r="H30" s="60">
        <v>6</v>
      </c>
      <c r="I30" s="32">
        <v>1790.03</v>
      </c>
      <c r="J30" s="32">
        <v>10740.16</v>
      </c>
      <c r="K30" s="32">
        <v>10740.16</v>
      </c>
      <c r="L30" s="53"/>
      <c r="M30" s="53"/>
      <c r="N30" s="53"/>
      <c r="O30" s="58">
        <v>9.7200000000000006</v>
      </c>
      <c r="P30" s="55">
        <v>0</v>
      </c>
      <c r="BZ30" s="54"/>
      <c r="CA30" s="7" t="s">
        <v>223</v>
      </c>
    </row>
    <row r="31" spans="1:79" customFormat="1" ht="22.5" x14ac:dyDescent="0.25">
      <c r="A31" s="30" t="s">
        <v>154</v>
      </c>
      <c r="B31" s="57" t="s">
        <v>222</v>
      </c>
      <c r="C31" s="253" t="s">
        <v>221</v>
      </c>
      <c r="D31" s="254"/>
      <c r="E31" s="255"/>
      <c r="F31" s="30" t="s">
        <v>219</v>
      </c>
      <c r="G31" s="22"/>
      <c r="H31" s="60">
        <v>3</v>
      </c>
      <c r="I31" s="32">
        <v>2829.18</v>
      </c>
      <c r="J31" s="32">
        <v>8487.52</v>
      </c>
      <c r="K31" s="32">
        <v>8487.52</v>
      </c>
      <c r="L31" s="53"/>
      <c r="M31" s="53"/>
      <c r="N31" s="53"/>
      <c r="O31" s="61">
        <v>8.1</v>
      </c>
      <c r="P31" s="55">
        <v>0</v>
      </c>
      <c r="BZ31" s="54"/>
      <c r="CA31" s="7" t="s">
        <v>221</v>
      </c>
    </row>
    <row r="32" spans="1:79" customFormat="1" ht="22.5" x14ac:dyDescent="0.25">
      <c r="A32" s="30" t="s">
        <v>151</v>
      </c>
      <c r="B32" s="57" t="s">
        <v>220</v>
      </c>
      <c r="C32" s="253" t="s">
        <v>218</v>
      </c>
      <c r="D32" s="254"/>
      <c r="E32" s="255"/>
      <c r="F32" s="30" t="s">
        <v>219</v>
      </c>
      <c r="G32" s="22"/>
      <c r="H32" s="60">
        <v>1</v>
      </c>
      <c r="I32" s="32">
        <v>906.06</v>
      </c>
      <c r="J32" s="58">
        <v>906.06</v>
      </c>
      <c r="K32" s="58">
        <v>906.06</v>
      </c>
      <c r="L32" s="53"/>
      <c r="M32" s="53"/>
      <c r="N32" s="53"/>
      <c r="O32" s="58">
        <v>0.82</v>
      </c>
      <c r="P32" s="55">
        <v>0</v>
      </c>
      <c r="BZ32" s="54"/>
      <c r="CA32" s="7" t="s">
        <v>218</v>
      </c>
    </row>
    <row r="33" spans="1:81" customFormat="1" ht="33.75" x14ac:dyDescent="0.25">
      <c r="A33" s="30" t="s">
        <v>147</v>
      </c>
      <c r="B33" s="57" t="s">
        <v>217</v>
      </c>
      <c r="C33" s="253" t="s">
        <v>216</v>
      </c>
      <c r="D33" s="254"/>
      <c r="E33" s="255"/>
      <c r="F33" s="30" t="s">
        <v>95</v>
      </c>
      <c r="G33" s="22"/>
      <c r="H33" s="60">
        <v>1</v>
      </c>
      <c r="I33" s="32">
        <v>12080.94</v>
      </c>
      <c r="J33" s="32">
        <v>12080.94</v>
      </c>
      <c r="K33" s="32">
        <v>12080.94</v>
      </c>
      <c r="L33" s="53"/>
      <c r="M33" s="53"/>
      <c r="N33" s="53"/>
      <c r="O33" s="61">
        <v>10.8</v>
      </c>
      <c r="P33" s="55">
        <v>0</v>
      </c>
      <c r="BZ33" s="54"/>
      <c r="CA33" s="7" t="s">
        <v>216</v>
      </c>
    </row>
    <row r="34" spans="1:81" customFormat="1" ht="45" x14ac:dyDescent="0.25">
      <c r="A34" s="30" t="s">
        <v>144</v>
      </c>
      <c r="B34" s="57" t="s">
        <v>215</v>
      </c>
      <c r="C34" s="253" t="s">
        <v>214</v>
      </c>
      <c r="D34" s="254"/>
      <c r="E34" s="255"/>
      <c r="F34" s="30" t="s">
        <v>95</v>
      </c>
      <c r="G34" s="22"/>
      <c r="H34" s="60">
        <v>4</v>
      </c>
      <c r="I34" s="32">
        <v>2927.51</v>
      </c>
      <c r="J34" s="32">
        <v>11710</v>
      </c>
      <c r="K34" s="32">
        <v>11710</v>
      </c>
      <c r="L34" s="53"/>
      <c r="M34" s="53"/>
      <c r="N34" s="53"/>
      <c r="O34" s="61">
        <v>14.4</v>
      </c>
      <c r="P34" s="55">
        <v>0</v>
      </c>
      <c r="BZ34" s="54"/>
      <c r="CA34" s="7" t="s">
        <v>214</v>
      </c>
    </row>
    <row r="35" spans="1:81" customFormat="1" ht="45" x14ac:dyDescent="0.25">
      <c r="A35" s="30" t="s">
        <v>141</v>
      </c>
      <c r="B35" s="57" t="s">
        <v>213</v>
      </c>
      <c r="C35" s="253" t="s">
        <v>212</v>
      </c>
      <c r="D35" s="254"/>
      <c r="E35" s="255"/>
      <c r="F35" s="30" t="s">
        <v>95</v>
      </c>
      <c r="G35" s="22"/>
      <c r="H35" s="60">
        <v>1</v>
      </c>
      <c r="I35" s="32">
        <v>2195.63</v>
      </c>
      <c r="J35" s="32">
        <v>2195.63</v>
      </c>
      <c r="K35" s="32">
        <v>2195.63</v>
      </c>
      <c r="L35" s="53"/>
      <c r="M35" s="53"/>
      <c r="N35" s="53"/>
      <c r="O35" s="61">
        <v>2.7</v>
      </c>
      <c r="P35" s="55">
        <v>0</v>
      </c>
      <c r="BZ35" s="54"/>
      <c r="CA35" s="7" t="s">
        <v>212</v>
      </c>
    </row>
    <row r="36" spans="1:81" customFormat="1" ht="33.75" x14ac:dyDescent="0.25">
      <c r="A36" s="30" t="s">
        <v>138</v>
      </c>
      <c r="B36" s="57" t="s">
        <v>211</v>
      </c>
      <c r="C36" s="253" t="s">
        <v>209</v>
      </c>
      <c r="D36" s="254"/>
      <c r="E36" s="255"/>
      <c r="F36" s="30" t="s">
        <v>210</v>
      </c>
      <c r="G36" s="22"/>
      <c r="H36" s="60">
        <v>1</v>
      </c>
      <c r="I36" s="32">
        <v>16386.830000000002</v>
      </c>
      <c r="J36" s="32">
        <v>16386.830000000002</v>
      </c>
      <c r="K36" s="32">
        <v>16386.830000000002</v>
      </c>
      <c r="L36" s="53"/>
      <c r="M36" s="53"/>
      <c r="N36" s="53"/>
      <c r="O36" s="61">
        <v>13.4</v>
      </c>
      <c r="P36" s="55">
        <v>0</v>
      </c>
      <c r="BZ36" s="54"/>
      <c r="CA36" s="7" t="s">
        <v>209</v>
      </c>
    </row>
    <row r="37" spans="1:81" customFormat="1" ht="56.25" x14ac:dyDescent="0.25">
      <c r="A37" s="30" t="s">
        <v>133</v>
      </c>
      <c r="B37" s="57" t="s">
        <v>208</v>
      </c>
      <c r="C37" s="253" t="s">
        <v>206</v>
      </c>
      <c r="D37" s="254"/>
      <c r="E37" s="255"/>
      <c r="F37" s="30" t="s">
        <v>207</v>
      </c>
      <c r="G37" s="22"/>
      <c r="H37" s="60">
        <v>2</v>
      </c>
      <c r="I37" s="32">
        <v>7887.69</v>
      </c>
      <c r="J37" s="32">
        <v>15775.38</v>
      </c>
      <c r="K37" s="32">
        <v>15775.38</v>
      </c>
      <c r="L37" s="53"/>
      <c r="M37" s="53"/>
      <c r="N37" s="53"/>
      <c r="O37" s="61">
        <v>12.9</v>
      </c>
      <c r="P37" s="55">
        <v>0</v>
      </c>
      <c r="BZ37" s="54"/>
      <c r="CA37" s="7" t="s">
        <v>206</v>
      </c>
    </row>
    <row r="38" spans="1:81" customFormat="1" ht="15" x14ac:dyDescent="0.25">
      <c r="A38" s="257" t="s">
        <v>62</v>
      </c>
      <c r="B38" s="258"/>
      <c r="C38" s="258"/>
      <c r="D38" s="258"/>
      <c r="E38" s="258"/>
      <c r="F38" s="258"/>
      <c r="G38" s="258"/>
      <c r="H38" s="258"/>
      <c r="I38" s="259"/>
      <c r="J38" s="38"/>
      <c r="K38" s="38"/>
      <c r="L38" s="38"/>
      <c r="M38" s="38"/>
      <c r="N38" s="38"/>
      <c r="O38" s="38"/>
      <c r="P38" s="38"/>
      <c r="CB38" s="52" t="s">
        <v>62</v>
      </c>
    </row>
    <row r="39" spans="1:81" customFormat="1" ht="15" x14ac:dyDescent="0.25">
      <c r="A39" s="261" t="s">
        <v>61</v>
      </c>
      <c r="B39" s="262"/>
      <c r="C39" s="262"/>
      <c r="D39" s="262"/>
      <c r="E39" s="262"/>
      <c r="F39" s="262"/>
      <c r="G39" s="262"/>
      <c r="H39" s="262"/>
      <c r="I39" s="263"/>
      <c r="J39" s="32">
        <v>81218.16</v>
      </c>
      <c r="K39" s="53"/>
      <c r="L39" s="53"/>
      <c r="M39" s="53"/>
      <c r="N39" s="53"/>
      <c r="O39" s="53"/>
      <c r="P39" s="53"/>
      <c r="CB39" s="52"/>
      <c r="CC39" s="7" t="s">
        <v>61</v>
      </c>
    </row>
    <row r="40" spans="1:81" customFormat="1" ht="15" x14ac:dyDescent="0.25">
      <c r="A40" s="261" t="s">
        <v>205</v>
      </c>
      <c r="B40" s="262"/>
      <c r="C40" s="262"/>
      <c r="D40" s="262"/>
      <c r="E40" s="262"/>
      <c r="F40" s="262"/>
      <c r="G40" s="262"/>
      <c r="H40" s="262"/>
      <c r="I40" s="263"/>
      <c r="J40" s="32">
        <v>170558.14</v>
      </c>
      <c r="K40" s="53"/>
      <c r="L40" s="53"/>
      <c r="M40" s="53"/>
      <c r="N40" s="53"/>
      <c r="O40" s="53"/>
      <c r="P40" s="53"/>
      <c r="CB40" s="52"/>
      <c r="CC40" s="7" t="s">
        <v>205</v>
      </c>
    </row>
    <row r="41" spans="1:81" customFormat="1" ht="15" x14ac:dyDescent="0.25">
      <c r="A41" s="261" t="s">
        <v>204</v>
      </c>
      <c r="B41" s="262"/>
      <c r="C41" s="262"/>
      <c r="D41" s="262"/>
      <c r="E41" s="262"/>
      <c r="F41" s="262"/>
      <c r="G41" s="262"/>
      <c r="H41" s="262"/>
      <c r="I41" s="263"/>
      <c r="J41" s="32">
        <v>170558.14</v>
      </c>
      <c r="K41" s="53"/>
      <c r="L41" s="53"/>
      <c r="M41" s="53"/>
      <c r="N41" s="53"/>
      <c r="O41" s="53"/>
      <c r="P41" s="53"/>
      <c r="CB41" s="52"/>
      <c r="CC41" s="7" t="s">
        <v>204</v>
      </c>
    </row>
    <row r="42" spans="1:81" customFormat="1" ht="15" x14ac:dyDescent="0.25">
      <c r="A42" s="261" t="s">
        <v>203</v>
      </c>
      <c r="B42" s="262"/>
      <c r="C42" s="262"/>
      <c r="D42" s="262"/>
      <c r="E42" s="262"/>
      <c r="F42" s="262"/>
      <c r="G42" s="262"/>
      <c r="H42" s="262"/>
      <c r="I42" s="263"/>
      <c r="J42" s="53"/>
      <c r="K42" s="53"/>
      <c r="L42" s="53"/>
      <c r="M42" s="53"/>
      <c r="N42" s="53"/>
      <c r="O42" s="53"/>
      <c r="P42" s="53"/>
      <c r="CB42" s="52"/>
      <c r="CC42" s="7" t="s">
        <v>203</v>
      </c>
    </row>
    <row r="43" spans="1:81" customFormat="1" ht="15" x14ac:dyDescent="0.25">
      <c r="A43" s="261" t="s">
        <v>202</v>
      </c>
      <c r="B43" s="262"/>
      <c r="C43" s="262"/>
      <c r="D43" s="262"/>
      <c r="E43" s="262"/>
      <c r="F43" s="262"/>
      <c r="G43" s="262"/>
      <c r="H43" s="262"/>
      <c r="I43" s="263"/>
      <c r="J43" s="32">
        <v>81218.16</v>
      </c>
      <c r="K43" s="53"/>
      <c r="L43" s="53"/>
      <c r="M43" s="53"/>
      <c r="N43" s="53"/>
      <c r="O43" s="53"/>
      <c r="P43" s="53"/>
      <c r="CB43" s="52"/>
      <c r="CC43" s="7" t="s">
        <v>202</v>
      </c>
    </row>
    <row r="44" spans="1:81" customFormat="1" ht="15" x14ac:dyDescent="0.25">
      <c r="A44" s="261" t="s">
        <v>201</v>
      </c>
      <c r="B44" s="262"/>
      <c r="C44" s="262"/>
      <c r="D44" s="262"/>
      <c r="E44" s="262"/>
      <c r="F44" s="262"/>
      <c r="G44" s="262"/>
      <c r="H44" s="262"/>
      <c r="I44" s="263"/>
      <c r="J44" s="32">
        <v>60101.43</v>
      </c>
      <c r="K44" s="53"/>
      <c r="L44" s="53"/>
      <c r="M44" s="53"/>
      <c r="N44" s="53"/>
      <c r="O44" s="53"/>
      <c r="P44" s="53"/>
      <c r="CB44" s="52"/>
      <c r="CC44" s="7" t="s">
        <v>201</v>
      </c>
    </row>
    <row r="45" spans="1:81" customFormat="1" ht="15" x14ac:dyDescent="0.25">
      <c r="A45" s="261" t="s">
        <v>200</v>
      </c>
      <c r="B45" s="262"/>
      <c r="C45" s="262"/>
      <c r="D45" s="262"/>
      <c r="E45" s="262"/>
      <c r="F45" s="262"/>
      <c r="G45" s="262"/>
      <c r="H45" s="262"/>
      <c r="I45" s="263"/>
      <c r="J45" s="32">
        <v>29238.55</v>
      </c>
      <c r="K45" s="53"/>
      <c r="L45" s="53"/>
      <c r="M45" s="53"/>
      <c r="N45" s="53"/>
      <c r="O45" s="53"/>
      <c r="P45" s="53"/>
      <c r="CB45" s="52"/>
      <c r="CC45" s="7" t="s">
        <v>200</v>
      </c>
    </row>
    <row r="46" spans="1:81" customFormat="1" ht="15" x14ac:dyDescent="0.25">
      <c r="A46" s="261" t="s">
        <v>57</v>
      </c>
      <c r="B46" s="262"/>
      <c r="C46" s="262"/>
      <c r="D46" s="262"/>
      <c r="E46" s="262"/>
      <c r="F46" s="262"/>
      <c r="G46" s="262"/>
      <c r="H46" s="262"/>
      <c r="I46" s="263"/>
      <c r="J46" s="32">
        <v>81218.16</v>
      </c>
      <c r="K46" s="53"/>
      <c r="L46" s="53"/>
      <c r="M46" s="53"/>
      <c r="N46" s="53"/>
      <c r="O46" s="53"/>
      <c r="P46" s="53"/>
      <c r="CB46" s="52"/>
      <c r="CC46" s="7" t="s">
        <v>57</v>
      </c>
    </row>
    <row r="47" spans="1:81" customFormat="1" ht="15" x14ac:dyDescent="0.25">
      <c r="A47" s="261" t="s">
        <v>56</v>
      </c>
      <c r="B47" s="262"/>
      <c r="C47" s="262"/>
      <c r="D47" s="262"/>
      <c r="E47" s="262"/>
      <c r="F47" s="262"/>
      <c r="G47" s="262"/>
      <c r="H47" s="262"/>
      <c r="I47" s="263"/>
      <c r="J47" s="32">
        <v>60101.43</v>
      </c>
      <c r="K47" s="53"/>
      <c r="L47" s="53"/>
      <c r="M47" s="53"/>
      <c r="N47" s="53"/>
      <c r="O47" s="53"/>
      <c r="P47" s="53"/>
      <c r="CB47" s="52"/>
      <c r="CC47" s="7" t="s">
        <v>56</v>
      </c>
    </row>
    <row r="48" spans="1:81" customFormat="1" ht="15" x14ac:dyDescent="0.25">
      <c r="A48" s="261" t="s">
        <v>55</v>
      </c>
      <c r="B48" s="262"/>
      <c r="C48" s="262"/>
      <c r="D48" s="262"/>
      <c r="E48" s="262"/>
      <c r="F48" s="262"/>
      <c r="G48" s="262"/>
      <c r="H48" s="262"/>
      <c r="I48" s="263"/>
      <c r="J48" s="32">
        <v>29238.55</v>
      </c>
      <c r="K48" s="53"/>
      <c r="L48" s="53"/>
      <c r="M48" s="53"/>
      <c r="N48" s="53"/>
      <c r="O48" s="53"/>
      <c r="P48" s="53"/>
      <c r="CB48" s="52"/>
      <c r="CC48" s="7" t="s">
        <v>55</v>
      </c>
    </row>
    <row r="49" spans="1:82" customFormat="1" ht="15" x14ac:dyDescent="0.25">
      <c r="A49" s="257" t="s">
        <v>54</v>
      </c>
      <c r="B49" s="258"/>
      <c r="C49" s="258"/>
      <c r="D49" s="258"/>
      <c r="E49" s="258"/>
      <c r="F49" s="258"/>
      <c r="G49" s="258"/>
      <c r="H49" s="258"/>
      <c r="I49" s="259"/>
      <c r="J49" s="34">
        <v>170558.14</v>
      </c>
      <c r="K49" s="38"/>
      <c r="L49" s="38"/>
      <c r="M49" s="38"/>
      <c r="N49" s="38"/>
      <c r="O49" s="95">
        <v>75.496799999999993</v>
      </c>
      <c r="P49" s="94">
        <v>0</v>
      </c>
      <c r="CB49" s="52"/>
      <c r="CD49" s="52" t="s">
        <v>54</v>
      </c>
    </row>
    <row r="50" spans="1:82" customFormat="1" ht="15" x14ac:dyDescent="0.25">
      <c r="A50" s="261" t="s">
        <v>199</v>
      </c>
      <c r="B50" s="262"/>
      <c r="C50" s="262"/>
      <c r="D50" s="262"/>
      <c r="E50" s="262"/>
      <c r="F50" s="262"/>
      <c r="G50" s="262"/>
      <c r="H50" s="262"/>
      <c r="I50" s="263"/>
      <c r="J50" s="53"/>
      <c r="K50" s="53"/>
      <c r="L50" s="53"/>
      <c r="M50" s="53"/>
      <c r="N50" s="53"/>
      <c r="O50" s="53"/>
      <c r="P50" s="53"/>
      <c r="CB50" s="52"/>
      <c r="CC50" s="7" t="s">
        <v>199</v>
      </c>
      <c r="CD50" s="52"/>
    </row>
    <row r="51" spans="1:82" customFormat="1" ht="15" x14ac:dyDescent="0.25">
      <c r="A51" s="261" t="s">
        <v>198</v>
      </c>
      <c r="B51" s="262"/>
      <c r="C51" s="262"/>
      <c r="D51" s="262"/>
      <c r="E51" s="262"/>
      <c r="F51" s="262"/>
      <c r="G51" s="262"/>
      <c r="H51" s="262"/>
      <c r="I51" s="263"/>
      <c r="J51" s="53"/>
      <c r="K51" s="53"/>
      <c r="L51" s="53"/>
      <c r="M51" s="53"/>
      <c r="N51" s="53"/>
      <c r="O51" s="53"/>
      <c r="P51" s="53"/>
      <c r="CB51" s="52"/>
      <c r="CC51" s="7" t="s">
        <v>198</v>
      </c>
      <c r="CD51" s="52"/>
    </row>
    <row r="52" spans="1:82" customFormat="1" ht="15" x14ac:dyDescent="0.25">
      <c r="A52" s="261" t="s">
        <v>197</v>
      </c>
      <c r="B52" s="262"/>
      <c r="C52" s="262"/>
      <c r="D52" s="262"/>
      <c r="E52" s="262"/>
      <c r="F52" s="262"/>
      <c r="G52" s="262"/>
      <c r="H52" s="262"/>
      <c r="I52" s="263"/>
      <c r="J52" s="32">
        <v>136446.51</v>
      </c>
      <c r="K52" s="53"/>
      <c r="L52" s="53"/>
      <c r="M52" s="53"/>
      <c r="N52" s="53"/>
      <c r="O52" s="53"/>
      <c r="P52" s="53"/>
      <c r="CB52" s="52"/>
      <c r="CC52" s="7" t="s">
        <v>197</v>
      </c>
      <c r="CD52" s="52"/>
    </row>
    <row r="53" spans="1:82" customFormat="1" ht="15" x14ac:dyDescent="0.25">
      <c r="A53" s="261" t="s">
        <v>196</v>
      </c>
      <c r="B53" s="262"/>
      <c r="C53" s="262"/>
      <c r="D53" s="262"/>
      <c r="E53" s="262"/>
      <c r="F53" s="262"/>
      <c r="G53" s="262"/>
      <c r="H53" s="262"/>
      <c r="I53" s="263"/>
      <c r="J53" s="32">
        <v>34111.629999999997</v>
      </c>
      <c r="K53" s="53"/>
      <c r="L53" s="53"/>
      <c r="M53" s="53"/>
      <c r="N53" s="53"/>
      <c r="O53" s="53"/>
      <c r="P53" s="53"/>
      <c r="CB53" s="52"/>
      <c r="CC53" s="7" t="s">
        <v>196</v>
      </c>
      <c r="CD53" s="52"/>
    </row>
    <row r="54" spans="1:82" customFormat="1" ht="3" customHeight="1" x14ac:dyDescent="0.25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2"/>
      <c r="M54" s="92"/>
      <c r="N54" s="92"/>
      <c r="O54" s="91"/>
      <c r="P54" s="91"/>
    </row>
    <row r="55" spans="1:82" customFormat="1" ht="53.25" customHeight="1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</row>
    <row r="56" spans="1:82" customFormat="1" ht="15" x14ac:dyDescent="0.25">
      <c r="A56" s="50"/>
      <c r="B56" s="50"/>
      <c r="C56" s="50"/>
      <c r="D56" s="50"/>
      <c r="E56" s="50"/>
      <c r="F56" s="50"/>
      <c r="G56" s="50"/>
      <c r="H56" s="51"/>
      <c r="I56" s="260"/>
      <c r="J56" s="260"/>
      <c r="K56" s="260"/>
      <c r="L56" s="50"/>
      <c r="M56" s="50"/>
      <c r="N56" s="50"/>
      <c r="O56" s="50"/>
      <c r="P56" s="50"/>
    </row>
    <row r="57" spans="1:82" customFormat="1" ht="15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</row>
    <row r="58" spans="1:82" customFormat="1" ht="15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</row>
  </sheetData>
  <mergeCells count="56">
    <mergeCell ref="A14:P14"/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C32:E32"/>
    <mergeCell ref="G24:G25"/>
    <mergeCell ref="H24:H25"/>
    <mergeCell ref="I24:I25"/>
    <mergeCell ref="J24:J25"/>
    <mergeCell ref="A27:P27"/>
    <mergeCell ref="C28:E28"/>
    <mergeCell ref="C29:E29"/>
    <mergeCell ref="C30:E30"/>
    <mergeCell ref="C31:E31"/>
    <mergeCell ref="K24:N24"/>
    <mergeCell ref="C26:E26"/>
    <mergeCell ref="A44:I44"/>
    <mergeCell ref="C33:E33"/>
    <mergeCell ref="C34:E34"/>
    <mergeCell ref="C35:E35"/>
    <mergeCell ref="C36:E36"/>
    <mergeCell ref="C37:E37"/>
    <mergeCell ref="A38:I38"/>
    <mergeCell ref="A39:I39"/>
    <mergeCell ref="A40:I40"/>
    <mergeCell ref="A41:I41"/>
    <mergeCell ref="A42:I42"/>
    <mergeCell ref="A43:I43"/>
    <mergeCell ref="A45:I45"/>
    <mergeCell ref="A51:I51"/>
    <mergeCell ref="A52:I52"/>
    <mergeCell ref="A53:I53"/>
    <mergeCell ref="I56:K56"/>
    <mergeCell ref="A46:I46"/>
    <mergeCell ref="A47:I47"/>
    <mergeCell ref="A48:I48"/>
    <mergeCell ref="A49:I49"/>
    <mergeCell ref="A50:I50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сводка затрат</vt:lpstr>
      <vt:lpstr>ССРСС по Методике 2020 (РИМ)</vt:lpstr>
      <vt:lpstr>Цена МАТ и ОБ по ТКП</vt:lpstr>
      <vt:lpstr>ИЦИ</vt:lpstr>
      <vt:lpstr>ЛС 02-01-01</vt:lpstr>
      <vt:lpstr>ЛС 09-02-01</vt:lpstr>
      <vt:lpstr>'ЛС 02-01-01'!Заголовки_для_печати</vt:lpstr>
      <vt:lpstr>'ЛС 09-02-01'!Заголовки_для_печати</vt:lpstr>
      <vt:lpstr>'ССРСС по Методике 2020 (РИМ)'!Заголовки_для_печати</vt:lpstr>
      <vt:lpstr>'ЛС 02-01-01'!Область_печати</vt:lpstr>
      <vt:lpstr>'ЛС 09-02-01'!Область_печати</vt:lpstr>
      <vt:lpstr>'ССРСС по Методике 2020 (РИМ)'!Область_печати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Лиморенко Анна Игоревна</cp:lastModifiedBy>
  <cp:lastPrinted>2023-03-24T07:34:28Z</cp:lastPrinted>
  <dcterms:created xsi:type="dcterms:W3CDTF">2020-09-30T08:50:27Z</dcterms:created>
  <dcterms:modified xsi:type="dcterms:W3CDTF">2025-10-30T08:11:48Z</dcterms:modified>
</cp:coreProperties>
</file>